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таблиця1" sheetId="1" r:id="rId1"/>
    <sheet name="Таблица2" sheetId="2" r:id="rId2"/>
    <sheet name="Таблица3" sheetId="3" r:id="rId3"/>
    <sheet name="Таблица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shared_22_0_129">2.5</definedName>
    <definedName name="__xlnm.Print_Area">#REF!</definedName>
    <definedName name="__xlnm.Print_Titles">(#REF!,#REF!)</definedName>
    <definedName name="_GoBack">#REF!</definedName>
    <definedName name="_gvp14">[1]рік!#REF!</definedName>
    <definedName name="_gvp2">[1]рік!#REF!</definedName>
    <definedName name="A1048999" localSheetId="1">#REF!</definedName>
    <definedName name="A1048999" localSheetId="0">#REF!</definedName>
    <definedName name="A1048999">'[2]1_Структура по елементах'!#REF!</definedName>
    <definedName name="A1049000" localSheetId="1">#REF!</definedName>
    <definedName name="A1049000" localSheetId="0">#REF!</definedName>
    <definedName name="A1049000">'[2]1_Структура по елементах'!#REF!</definedName>
    <definedName name="A1049999" localSheetId="1">#REF!</definedName>
    <definedName name="A1049999" localSheetId="0">#REF!</definedName>
    <definedName name="A1049999">'[2]1_Структура по елементах'!#REF!</definedName>
    <definedName name="A1050000" localSheetId="1">#REF!</definedName>
    <definedName name="A1050000" localSheetId="0">#REF!</definedName>
    <definedName name="A1050000">'[2]1_Структура по елементах'!#REF!</definedName>
    <definedName name="A1060000" localSheetId="1">#REF!</definedName>
    <definedName name="A1060000" localSheetId="0">#REF!</definedName>
    <definedName name="A1060000">'[2]1_Структура по елементах'!#REF!</definedName>
    <definedName name="A1999999" localSheetId="1">#REF!</definedName>
    <definedName name="A1999999" localSheetId="0">#REF!</definedName>
    <definedName name="A1999999">'[2]1_Структура по елементах'!#REF!</definedName>
    <definedName name="A2000021" localSheetId="1">#REF!</definedName>
    <definedName name="A2000021" localSheetId="0">#REF!</definedName>
    <definedName name="A2000021">'[2]1_Структура по елементах'!#REF!</definedName>
    <definedName name="A6000000" localSheetId="1">#REF!</definedName>
    <definedName name="A6000000" localSheetId="0">#REF!</definedName>
    <definedName name="A6000000">'[2]1_Структура по елементах'!#REF!</definedName>
    <definedName name="AccessDatabase" hidden="1">"C:\WINDOWS\Рабочий стол\Робота Лутчина\Ltke2new\Ltke22.mdb"</definedName>
    <definedName name="adhdfharh">#REF!</definedName>
    <definedName name="adhdfharh_10">#REF!</definedName>
    <definedName name="adhdfharh_17">#REF!</definedName>
    <definedName name="adhdfharh_19">#REF!</definedName>
    <definedName name="adhdfharh_20">#REF!</definedName>
    <definedName name="adhdfharh_9">#REF!</definedName>
    <definedName name="Button_21">"Ltke22_LTKE1_0798__3__Таблица"</definedName>
    <definedName name="chel20">[1]рік!#REF!</definedName>
    <definedName name="dtjuwr6wu">#REF!</definedName>
    <definedName name="dtjuwr6wu_10">#REF!</definedName>
    <definedName name="dtjuwr6wu_17">#REF!</definedName>
    <definedName name="dtjuwr6wu_19">#REF!</definedName>
    <definedName name="dtjuwr6wu_20">#REF!</definedName>
    <definedName name="dtjuwr6wu_9">#REF!</definedName>
    <definedName name="Excel_BuiltIn__FilterDatabase_2">#REF!</definedName>
    <definedName name="Excel_BuiltIn__FilterDatabase_2_10">#REF!</definedName>
    <definedName name="Excel_BuiltIn__FilterDatabase_2_20">#REF!</definedName>
    <definedName name="Excel_BuiltIn__FilterDatabase_2_9">#REF!</definedName>
    <definedName name="Excel_BuiltIn_Print_Area_1">#REF!</definedName>
    <definedName name="Excel_BuiltIn_Print_Area_1_10">#REF!</definedName>
    <definedName name="Excel_BuiltIn_Print_Area_1_19">#REF!</definedName>
    <definedName name="Excel_BuiltIn_Print_Area_1_20">#REF!</definedName>
    <definedName name="Excel_BuiltIn_Print_Area_1_9">#REF!</definedName>
    <definedName name="Excel_BuiltIn_Print_Area_3">#REF!</definedName>
    <definedName name="Excel_BuiltIn_Print_Area_3_10">#REF!</definedName>
    <definedName name="Excel_BuiltIn_Print_Area_3_20">#REF!</definedName>
    <definedName name="Excel_BuiltIn_Print_Area_3_9">#REF!</definedName>
    <definedName name="Excel_BuiltIn_Print_Area_9">#REF!</definedName>
    <definedName name="Excel_BuiltIn_Print_Area_9_10">#REF!</definedName>
    <definedName name="Excel_BuiltIn_Print_Area_9_20">#REF!</definedName>
    <definedName name="Excel_BuiltIn_Print_Area_9_9">#REF!</definedName>
    <definedName name="fdf">#REF!</definedName>
    <definedName name="fsdgfag">#REF!</definedName>
    <definedName name="Ltke22_LTKE1_0798__3__Таблица">#REF!</definedName>
    <definedName name="Print_Area_10">#REF!</definedName>
    <definedName name="Print_Area_12">#REF!</definedName>
    <definedName name="Print_Area_13">#REF!</definedName>
    <definedName name="Print_Area_17">[3]Амортизація!#REF!</definedName>
    <definedName name="Print_Area_18">#REF!</definedName>
    <definedName name="Print_Area_21">#REF!</definedName>
    <definedName name="QКТМ">[1]рік!#REF!</definedName>
    <definedName name="QКТМ1">[1]рік!#REF!</definedName>
    <definedName name="Qрозрах">[1]рік!#REF!</definedName>
    <definedName name="Skk">[4]рік!#REF!</definedName>
    <definedName name="tgfaf">#REF!</definedName>
    <definedName name="voda100">[1]рік!#REF!</definedName>
    <definedName name="xff1" localSheetId="1">#REF!</definedName>
    <definedName name="xff1" localSheetId="0">#REF!</definedName>
    <definedName name="xff1">'[2]1_Структура по елементах'!#REF!</definedName>
    <definedName name="xgg" localSheetId="1">#REF!</definedName>
    <definedName name="xgg" localSheetId="0">#REF!</definedName>
    <definedName name="xgg">'[2]1_Структура по елементах'!#REF!</definedName>
    <definedName name="xgg1" localSheetId="1">#REF!</definedName>
    <definedName name="xgg1" localSheetId="0">#REF!</definedName>
    <definedName name="xgg1">'[2]1_Структура по елементах'!#REF!</definedName>
    <definedName name="xxx1" localSheetId="1">#REF!</definedName>
    <definedName name="xxx1" localSheetId="0">#REF!</definedName>
    <definedName name="xxx1">'[2]1_Структура по елементах'!#REF!</definedName>
    <definedName name="zzz1" localSheetId="1">#REF!</definedName>
    <definedName name="zzz1" localSheetId="0">#REF!</definedName>
    <definedName name="zzz1">'[2]1_Структура по елементах'!#REF!</definedName>
    <definedName name="ааола">#REF!</definedName>
    <definedName name="ааола_10">#REF!</definedName>
    <definedName name="ааола_17">#REF!</definedName>
    <definedName name="ааола_19">#REF!</definedName>
    <definedName name="ааола_20">#REF!</definedName>
    <definedName name="ааола_9">#REF!</definedName>
    <definedName name="АвтоподборВС">#REF!</definedName>
    <definedName name="аеочапо">#REF!</definedName>
    <definedName name="аеочапо_10">#REF!</definedName>
    <definedName name="аеочапо_17">#REF!</definedName>
    <definedName name="аеочапо_19">#REF!</definedName>
    <definedName name="аеочапо_20">#REF!</definedName>
    <definedName name="аеочапо_9">#REF!</definedName>
    <definedName name="ап">#REF!</definedName>
    <definedName name="ап_10">#REF!</definedName>
    <definedName name="ап_19">#REF!</definedName>
    <definedName name="ап_20">#REF!</definedName>
    <definedName name="ап_9">#REF!</definedName>
    <definedName name="Бюдж1">[1]рік!#REF!</definedName>
    <definedName name="Бюдж2">[1]рік!#REF!</definedName>
    <definedName name="вадлрфпвдаот">#REF!</definedName>
    <definedName name="вадлрфпвдаот_10">#REF!</definedName>
    <definedName name="вадлрфпвдаот_17">#REF!</definedName>
    <definedName name="вадлрфпвдаот_20">#REF!</definedName>
    <definedName name="вадлрфпвдаот_9">#REF!</definedName>
    <definedName name="врівар">#REF!</definedName>
    <definedName name="врівар_10">#REF!</definedName>
    <definedName name="врівар_19">#REF!</definedName>
    <definedName name="врівар_20">#REF!</definedName>
    <definedName name="врівар_9">#REF!</definedName>
    <definedName name="Д">#REF!</definedName>
    <definedName name="ДДД">#REF!</definedName>
    <definedName name="ДДД_10">#REF!</definedName>
    <definedName name="ДДД_17">#REF!</definedName>
    <definedName name="ДДД_19">#REF!</definedName>
    <definedName name="ДДД_20">#REF!</definedName>
    <definedName name="ДДД_9">#REF!</definedName>
    <definedName name="додаток">#REF!</definedName>
    <definedName name="додаток_10">#REF!</definedName>
    <definedName name="додаток_19">#REF!</definedName>
    <definedName name="додаток_20">#REF!</definedName>
    <definedName name="додаток_9">#REF!</definedName>
    <definedName name="дохпожу">#REF!</definedName>
    <definedName name="дохпожу_10">#REF!</definedName>
    <definedName name="дохпожу_17">#REF!</definedName>
    <definedName name="дохпожу_20">#REF!</definedName>
    <definedName name="дохпожу_9">#REF!</definedName>
    <definedName name="жвалдофрждвао">#REF!</definedName>
    <definedName name="жвалдофрждвао_10">#REF!</definedName>
    <definedName name="жвалдофрждвао_17">#REF!</definedName>
    <definedName name="жвалдофрждвао_20">#REF!</definedName>
    <definedName name="жвалдофрждвао_9">#REF!</definedName>
    <definedName name="жжж">#REF!</definedName>
    <definedName name="жжж_10">#REF!</definedName>
    <definedName name="жжж_20">#REF!</definedName>
    <definedName name="жжж_9">#REF!</definedName>
    <definedName name="ЗведКоштор1КВбезСЗ">#REF!</definedName>
    <definedName name="ЗведКоштор1КВбезСЗ_10">#REF!</definedName>
    <definedName name="ЗведКоштор1КВбезСЗ_17">#REF!</definedName>
    <definedName name="ЗведКоштор1КВбезСЗ_20">#REF!</definedName>
    <definedName name="ЗведКоштор1КВбезСЗ_9">#REF!</definedName>
    <definedName name="ЗЗЗ">#REF!</definedName>
    <definedName name="ЗЗЗ_10">#REF!</definedName>
    <definedName name="ЗЗЗ_17">#REF!</definedName>
    <definedName name="ЗЗЗ_19">#REF!</definedName>
    <definedName name="ЗЗЗ_20">#REF!</definedName>
    <definedName name="ЗЗЗ_9">#REF!</definedName>
    <definedName name="іва">#REF!</definedName>
    <definedName name="іва_10">#REF!</definedName>
    <definedName name="іва_17">#REF!</definedName>
    <definedName name="іва_19">#REF!</definedName>
    <definedName name="іва_20">#REF!</definedName>
    <definedName name="іва_9">#REF!</definedName>
    <definedName name="івп">#REF!</definedName>
    <definedName name="івп_10">#REF!</definedName>
    <definedName name="івп_17">#REF!</definedName>
    <definedName name="івп_19">#REF!</definedName>
    <definedName name="івп_20">#REF!</definedName>
    <definedName name="івп_9">#REF!</definedName>
    <definedName name="Інші1">[1]рік!#REF!</definedName>
    <definedName name="Інші2">[1]рік!#REF!</definedName>
    <definedName name="ккк">#REF!</definedName>
    <definedName name="клімат1">[1]рік!#REF!</definedName>
    <definedName name="клімат2">[1]рік!#REF!</definedName>
    <definedName name="клімат3">[1]рік!#REF!</definedName>
    <definedName name="КТМ1">[1]рік!#REF!</definedName>
    <definedName name="КТМ2">[1]рік!#REF!</definedName>
    <definedName name="КТМ3">[1]рік!#REF!</definedName>
    <definedName name="_xlnm.Print_Area" localSheetId="1">Таблица2!$A$1:$F$56</definedName>
    <definedName name="_xlnm.Print_Area" localSheetId="0">таблиця1!$A$1:$H$46</definedName>
    <definedName name="облік">[5]скрыть!$D$4:$D$6</definedName>
    <definedName name="облікГВП">[5]скрыть!$G$4:$G$6</definedName>
    <definedName name="Од">#REF!</definedName>
    <definedName name="Од_Б">#REF!</definedName>
    <definedName name="Од_БI">#REF!</definedName>
    <definedName name="Од_І">#REF!</definedName>
    <definedName name="Од_Н">#REF!</definedName>
    <definedName name="ооо">'[6]Вхідні дані'!#REF!</definedName>
    <definedName name="отклонение">#REF!</definedName>
    <definedName name="отклонение_1">'[3]Вхідні дані'!#REF!</definedName>
    <definedName name="отклонение_10">#REF!</definedName>
    <definedName name="отклонение_15">#REF!</definedName>
    <definedName name="отклонение_15_1">"$#ССЫЛ!.$#ССЫЛ!$#ССЫЛ!"</definedName>
    <definedName name="отклонение_15_17">#REF!</definedName>
    <definedName name="отклонение_18">NA()</definedName>
    <definedName name="отклонение_18_15">NA()</definedName>
    <definedName name="отклонение_19">#REF!</definedName>
    <definedName name="отклонение_2">'[7]Вхідні дані'!#REF!</definedName>
    <definedName name="отклонение_20">#REF!</definedName>
    <definedName name="отклонение_27">NA()</definedName>
    <definedName name="отклонение_31">NA()</definedName>
    <definedName name="отклонение_33">NA()</definedName>
    <definedName name="отклонение_34">NA()</definedName>
    <definedName name="отклонение_35">NA()</definedName>
    <definedName name="отклонение_36">NA()</definedName>
    <definedName name="отклонение_38">NA()</definedName>
    <definedName name="отклонение_4">NA()</definedName>
    <definedName name="отклонение_4_1">NA()</definedName>
    <definedName name="отклонение_5">#REF!</definedName>
    <definedName name="отклонение_6">#REF!</definedName>
    <definedName name="отклонение_9">#REF!</definedName>
    <definedName name="Отсорт_Д_СВ">#REF!</definedName>
    <definedName name="охорона_праці">NA()</definedName>
    <definedName name="охорона_праці_15">NA()</definedName>
    <definedName name="пдв">#REF!</definedName>
    <definedName name="пдв_1">'[3]Вхідні дані'!#REF!</definedName>
    <definedName name="пдв_10">#REF!</definedName>
    <definedName name="пдв_15">#REF!</definedName>
    <definedName name="пдв_15_1">"$#ССЫЛ!.$#ССЫЛ!$#ССЫЛ!"</definedName>
    <definedName name="пдв_15_17">#REF!</definedName>
    <definedName name="пдв_18">NA()</definedName>
    <definedName name="пдв_18_15">NA()</definedName>
    <definedName name="пдв_19">#REF!</definedName>
    <definedName name="пдв_2">'[7]Вхідні дані'!#REF!</definedName>
    <definedName name="пдв_20">#REF!</definedName>
    <definedName name="пдв_27">NA()</definedName>
    <definedName name="пдв_31">NA()</definedName>
    <definedName name="пдв_33">NA()</definedName>
    <definedName name="пдв_34">NA()</definedName>
    <definedName name="пдв_35">NA()</definedName>
    <definedName name="пдв_36">NA()</definedName>
    <definedName name="пдв_38">NA()</definedName>
    <definedName name="пдв_4">NA()</definedName>
    <definedName name="пдв_4_1">NA()</definedName>
    <definedName name="пдв_5">#REF!</definedName>
    <definedName name="пдв_6">#REF!</definedName>
    <definedName name="пдв_9">#REF!</definedName>
    <definedName name="поверхи">[5]скрыть!$B$4:$B$9</definedName>
    <definedName name="ппп">#REF!</definedName>
    <definedName name="проь">#REF!</definedName>
    <definedName name="проь_10">#REF!</definedName>
    <definedName name="проь_17">#REF!</definedName>
    <definedName name="проь_19">#REF!</definedName>
    <definedName name="проь_20">#REF!</definedName>
    <definedName name="проь_9">#REF!</definedName>
    <definedName name="РЕГ">#REF!</definedName>
    <definedName name="Регіон">#REF!</definedName>
    <definedName name="Розр1">[1]рік!#REF!</definedName>
    <definedName name="Розр2">[1]рік!#REF!</definedName>
    <definedName name="Розр3">[1]рік!#REF!</definedName>
    <definedName name="рр">#REF!</definedName>
    <definedName name="ррр">#REF!</definedName>
    <definedName name="ррр_10">#REF!</definedName>
    <definedName name="ррр_19">#REF!</definedName>
    <definedName name="ррр_20">#REF!</definedName>
    <definedName name="ррр_9">#REF!</definedName>
    <definedName name="Список_компах">OFFSET(#REF!,,,COUNTA(#REF!),1)</definedName>
    <definedName name="Тело_СТ">#REF!</definedName>
    <definedName name="Уз">#REF!</definedName>
    <definedName name="Уз_б">#REF!</definedName>
    <definedName name="Уз_і">#REF!</definedName>
    <definedName name="Уз_н">#REF!</definedName>
    <definedName name="Уп">#REF!</definedName>
    <definedName name="Уп_б">#REF!</definedName>
    <definedName name="Уп_і">#REF!</definedName>
    <definedName name="Уп_н">#REF!</definedName>
    <definedName name="ууй">#REF!</definedName>
    <definedName name="ууй_10">#REF!</definedName>
    <definedName name="ууй_17">#REF!</definedName>
    <definedName name="ууй_19">#REF!</definedName>
    <definedName name="ууй_20">#REF!</definedName>
    <definedName name="ууй_9">#REF!</definedName>
    <definedName name="УХ">#REF!</definedName>
    <definedName name="ухват">#REF!</definedName>
    <definedName name="фдпшгфж">#REF!</definedName>
    <definedName name="фдпшгфж_10">#REF!</definedName>
    <definedName name="фдпшгфж_17">#REF!</definedName>
    <definedName name="фдпшгфж_20">#REF!</definedName>
    <definedName name="фдпшгфж_9">#REF!</definedName>
    <definedName name="ццц">#REF!</definedName>
    <definedName name="ццц_10">#REF!</definedName>
    <definedName name="ццц_20">#REF!</definedName>
    <definedName name="ццц_9">#REF!</definedName>
    <definedName name="чапельник">#REF!</definedName>
    <definedName name="Черта">#REF!</definedName>
    <definedName name="чпапат">#REF!</definedName>
    <definedName name="чпапат_10">#REF!</definedName>
    <definedName name="чпапат_17">#REF!</definedName>
    <definedName name="чпапат_20">#REF!</definedName>
    <definedName name="чпапат_9">#REF!</definedName>
    <definedName name="яаиаипфа">#REF!</definedName>
    <definedName name="яаиаипфа_10">#REF!</definedName>
    <definedName name="яаиаипфа_17">#REF!</definedName>
    <definedName name="яаиаипфа_20">#REF!</definedName>
    <definedName name="яаиаипфа_9">#REF!</definedName>
  </definedNames>
  <calcPr calcId="124519"/>
</workbook>
</file>

<file path=xl/calcChain.xml><?xml version="1.0" encoding="utf-8"?>
<calcChain xmlns="http://schemas.openxmlformats.org/spreadsheetml/2006/main">
  <c r="S52" i="4"/>
  <c r="Q52" s="1"/>
  <c r="P52"/>
  <c r="N52" s="1"/>
  <c r="M52"/>
  <c r="K52" s="1"/>
  <c r="J52"/>
  <c r="S44"/>
  <c r="Q44" s="1"/>
  <c r="P44"/>
  <c r="N44" s="1"/>
  <c r="M44"/>
  <c r="K44" s="1"/>
  <c r="J44"/>
  <c r="S43"/>
  <c r="Q43" s="1"/>
  <c r="P43"/>
  <c r="N43" s="1"/>
  <c r="M43"/>
  <c r="K43" s="1"/>
  <c r="J43"/>
  <c r="S42"/>
  <c r="Q42" s="1"/>
  <c r="P42"/>
  <c r="N42" s="1"/>
  <c r="M42"/>
  <c r="K42" s="1"/>
  <c r="J42"/>
  <c r="H42" s="1"/>
  <c r="S41"/>
  <c r="Q41" s="1"/>
  <c r="P41"/>
  <c r="N41" s="1"/>
  <c r="M41"/>
  <c r="K41" s="1"/>
  <c r="J41"/>
  <c r="H41" s="1"/>
  <c r="S40"/>
  <c r="Q40" s="1"/>
  <c r="P40"/>
  <c r="N40" s="1"/>
  <c r="M40"/>
  <c r="K40" s="1"/>
  <c r="J40"/>
  <c r="H40" s="1"/>
  <c r="S39"/>
  <c r="Q39" s="1"/>
  <c r="P39"/>
  <c r="N39" s="1"/>
  <c r="M39"/>
  <c r="K39" s="1"/>
  <c r="J39"/>
  <c r="H39" s="1"/>
  <c r="S38"/>
  <c r="Q38" s="1"/>
  <c r="P38"/>
  <c r="N38" s="1"/>
  <c r="M38"/>
  <c r="K38" s="1"/>
  <c r="J38"/>
  <c r="S37"/>
  <c r="Q37" s="1"/>
  <c r="P37"/>
  <c r="N37" s="1"/>
  <c r="M37"/>
  <c r="K37" s="1"/>
  <c r="J37"/>
  <c r="H37" s="1"/>
  <c r="S36"/>
  <c r="Q36" s="1"/>
  <c r="P36"/>
  <c r="N36" s="1"/>
  <c r="M36"/>
  <c r="K36" s="1"/>
  <c r="J36"/>
  <c r="H36" s="1"/>
  <c r="S35"/>
  <c r="Q35" s="1"/>
  <c r="P35"/>
  <c r="N35" s="1"/>
  <c r="M35"/>
  <c r="K35" s="1"/>
  <c r="J35"/>
  <c r="R29"/>
  <c r="Q29" s="1"/>
  <c r="O29"/>
  <c r="L29"/>
  <c r="K29" s="1"/>
  <c r="I29"/>
  <c r="H29"/>
  <c r="R16"/>
  <c r="Q16" s="1"/>
  <c r="O16"/>
  <c r="O18" s="1"/>
  <c r="N18" s="1"/>
  <c r="L16"/>
  <c r="K16" s="1"/>
  <c r="I16"/>
  <c r="I18" s="1"/>
  <c r="H18" s="1"/>
  <c r="R9"/>
  <c r="Q9" s="1"/>
  <c r="O9"/>
  <c r="N9"/>
  <c r="L9"/>
  <c r="K9" s="1"/>
  <c r="I9"/>
  <c r="H9" s="1"/>
  <c r="I69" i="3"/>
  <c r="H69"/>
  <c r="G69"/>
  <c r="F69"/>
  <c r="I66"/>
  <c r="H66"/>
  <c r="G66"/>
  <c r="F66"/>
  <c r="I63"/>
  <c r="I62" s="1"/>
  <c r="H63"/>
  <c r="H62" s="1"/>
  <c r="G63"/>
  <c r="G62" s="1"/>
  <c r="F63"/>
  <c r="F61"/>
  <c r="G61" s="1"/>
  <c r="H61" s="1"/>
  <c r="I61" s="1"/>
  <c r="E61"/>
  <c r="E58"/>
  <c r="F58" s="1"/>
  <c r="G58" s="1"/>
  <c r="H58" s="1"/>
  <c r="I58" s="1"/>
  <c r="E57"/>
  <c r="F57" s="1"/>
  <c r="G57" s="1"/>
  <c r="H57" s="1"/>
  <c r="I57" s="1"/>
  <c r="E53"/>
  <c r="E52" s="1"/>
  <c r="E41"/>
  <c r="E40"/>
  <c r="E39"/>
  <c r="E37"/>
  <c r="E38" s="1"/>
  <c r="E35"/>
  <c r="E34"/>
  <c r="F34" s="1"/>
  <c r="G34" s="1"/>
  <c r="H34" s="1"/>
  <c r="I34" s="1"/>
  <c r="F33"/>
  <c r="E33"/>
  <c r="G32"/>
  <c r="F32"/>
  <c r="E32"/>
  <c r="I31"/>
  <c r="I32" s="1"/>
  <c r="H31"/>
  <c r="H32" s="1"/>
  <c r="G31"/>
  <c r="F31"/>
  <c r="E31"/>
  <c r="I30"/>
  <c r="H30"/>
  <c r="G30"/>
  <c r="F30"/>
  <c r="I26"/>
  <c r="H26"/>
  <c r="G26"/>
  <c r="F26"/>
  <c r="I24"/>
  <c r="E24" s="1"/>
  <c r="H24"/>
  <c r="G24"/>
  <c r="F24"/>
  <c r="I23"/>
  <c r="I15" s="1"/>
  <c r="I13" s="1"/>
  <c r="H23"/>
  <c r="G23"/>
  <c r="G15" s="1"/>
  <c r="G13" s="1"/>
  <c r="F23"/>
  <c r="I22"/>
  <c r="H22"/>
  <c r="G22"/>
  <c r="E22" s="1"/>
  <c r="F22"/>
  <c r="I21"/>
  <c r="H21"/>
  <c r="G21"/>
  <c r="F21"/>
  <c r="I19"/>
  <c r="H19"/>
  <c r="G19"/>
  <c r="F19"/>
  <c r="E18"/>
  <c r="E17"/>
  <c r="E16"/>
  <c r="H15"/>
  <c r="H13" s="1"/>
  <c r="D13"/>
  <c r="E12"/>
  <c r="E11"/>
  <c r="E10"/>
  <c r="I9"/>
  <c r="H9"/>
  <c r="G9"/>
  <c r="G8" s="1"/>
  <c r="F9"/>
  <c r="E9" s="1"/>
  <c r="E8" s="1"/>
  <c r="I8"/>
  <c r="H8"/>
  <c r="D8"/>
  <c r="I1"/>
  <c r="H1"/>
  <c r="G1"/>
  <c r="F1"/>
  <c r="F55" i="2"/>
  <c r="E55"/>
  <c r="F33"/>
  <c r="E33"/>
  <c r="D33"/>
  <c r="F32"/>
  <c r="E32"/>
  <c r="F31"/>
  <c r="E31"/>
  <c r="F30"/>
  <c r="E30"/>
  <c r="F29"/>
  <c r="F28"/>
  <c r="E28"/>
  <c r="F27"/>
  <c r="E27"/>
  <c r="F26"/>
  <c r="E26"/>
  <c r="F24"/>
  <c r="E24"/>
  <c r="F23"/>
  <c r="E23"/>
  <c r="F22"/>
  <c r="E22"/>
  <c r="E21" s="1"/>
  <c r="F20"/>
  <c r="E20"/>
  <c r="F19"/>
  <c r="E19"/>
  <c r="F18"/>
  <c r="F14" s="1"/>
  <c r="E18"/>
  <c r="F17"/>
  <c r="E17"/>
  <c r="D16"/>
  <c r="F15"/>
  <c r="E15"/>
  <c r="D15"/>
  <c r="F11"/>
  <c r="E11"/>
  <c r="D11"/>
  <c r="A6"/>
  <c r="A5"/>
  <c r="B47" i="1"/>
  <c r="G47"/>
  <c r="D37"/>
  <c r="E37"/>
  <c r="H37"/>
  <c r="G37"/>
  <c r="F37"/>
  <c r="D31"/>
  <c r="G27"/>
  <c r="F27"/>
  <c r="E27"/>
  <c r="H27"/>
  <c r="G26"/>
  <c r="F26"/>
  <c r="H26"/>
  <c r="E24"/>
  <c r="G23"/>
  <c r="F23"/>
  <c r="E23"/>
  <c r="H23"/>
  <c r="G22"/>
  <c r="G30" s="1"/>
  <c r="F22"/>
  <c r="H22"/>
  <c r="H30" s="1"/>
  <c r="E20"/>
  <c r="G19"/>
  <c r="G31" s="1"/>
  <c r="G35" s="1"/>
  <c r="F19"/>
  <c r="F31" s="1"/>
  <c r="F35" s="1"/>
  <c r="E19"/>
  <c r="E31" s="1"/>
  <c r="E35" s="1"/>
  <c r="H19"/>
  <c r="F30"/>
  <c r="D30"/>
  <c r="A11"/>
  <c r="D30" i="2" l="1"/>
  <c r="E69" i="3"/>
  <c r="G43" i="4"/>
  <c r="E19" i="3"/>
  <c r="E21"/>
  <c r="F29" i="4"/>
  <c r="D31" i="2"/>
  <c r="D18"/>
  <c r="E25"/>
  <c r="D28"/>
  <c r="E9" i="4"/>
  <c r="G37"/>
  <c r="G52"/>
  <c r="F9"/>
  <c r="R18"/>
  <c r="Q18" s="1"/>
  <c r="N29"/>
  <c r="E29" s="1"/>
  <c r="G38"/>
  <c r="G41"/>
  <c r="H43"/>
  <c r="E43" s="1"/>
  <c r="L18"/>
  <c r="K18" s="1"/>
  <c r="G35"/>
  <c r="E36"/>
  <c r="H52"/>
  <c r="E52" s="1"/>
  <c r="G39"/>
  <c r="G40"/>
  <c r="G42"/>
  <c r="G44"/>
  <c r="F35" i="3"/>
  <c r="E23"/>
  <c r="E26"/>
  <c r="E30"/>
  <c r="I35"/>
  <c r="G35"/>
  <c r="H33"/>
  <c r="E63"/>
  <c r="E62" s="1"/>
  <c r="F13" i="2"/>
  <c r="F39" s="1"/>
  <c r="F25"/>
  <c r="E14"/>
  <c r="E13" s="1"/>
  <c r="E39" s="1"/>
  <c r="D17"/>
  <c r="D14" s="1"/>
  <c r="D19"/>
  <c r="F21"/>
  <c r="D24"/>
  <c r="D27"/>
  <c r="D20"/>
  <c r="D23"/>
  <c r="D26"/>
  <c r="D32"/>
  <c r="E39" i="4"/>
  <c r="E41"/>
  <c r="E40"/>
  <c r="E42"/>
  <c r="E37"/>
  <c r="N16"/>
  <c r="H35"/>
  <c r="E35" s="1"/>
  <c r="G36"/>
  <c r="H16"/>
  <c r="H38"/>
  <c r="E38" s="1"/>
  <c r="H44"/>
  <c r="E44" s="1"/>
  <c r="F16"/>
  <c r="F18" s="1"/>
  <c r="E18" s="1"/>
  <c r="F8" i="3"/>
  <c r="G33"/>
  <c r="H35"/>
  <c r="I33"/>
  <c r="F62"/>
  <c r="F15"/>
  <c r="F46" i="2"/>
  <c r="F41" s="1"/>
  <c r="F47" s="1"/>
  <c r="D22"/>
  <c r="E29"/>
  <c r="H31" i="1"/>
  <c r="H35" s="1"/>
  <c r="D35" s="1"/>
  <c r="H34"/>
  <c r="G34"/>
  <c r="F34"/>
  <c r="G20"/>
  <c r="E22"/>
  <c r="E21" s="1"/>
  <c r="E42" s="1"/>
  <c r="G24"/>
  <c r="E26"/>
  <c r="G28"/>
  <c r="D32"/>
  <c r="D29" s="1"/>
  <c r="H20"/>
  <c r="H24"/>
  <c r="H28"/>
  <c r="E17"/>
  <c r="E41" s="1"/>
  <c r="F20"/>
  <c r="F17" s="1"/>
  <c r="F24"/>
  <c r="F28"/>
  <c r="F25" s="1"/>
  <c r="D17"/>
  <c r="D41" s="1"/>
  <c r="D21"/>
  <c r="D42" s="1"/>
  <c r="D25"/>
  <c r="D43" s="1"/>
  <c r="E28"/>
  <c r="D29" i="2" l="1"/>
  <c r="D25"/>
  <c r="D21"/>
  <c r="D13" s="1"/>
  <c r="D39" s="1"/>
  <c r="E16" i="4"/>
  <c r="E15" i="3"/>
  <c r="E13" s="1"/>
  <c r="F13"/>
  <c r="E46" i="2"/>
  <c r="E25" i="1"/>
  <c r="E43" s="1"/>
  <c r="E30"/>
  <c r="H32"/>
  <c r="F41"/>
  <c r="F32"/>
  <c r="G25"/>
  <c r="G43" s="1"/>
  <c r="G32"/>
  <c r="G17"/>
  <c r="G41" s="1"/>
  <c r="G21"/>
  <c r="G42" s="1"/>
  <c r="H21"/>
  <c r="H42" s="1"/>
  <c r="H17"/>
  <c r="H41" s="1"/>
  <c r="D44"/>
  <c r="H25"/>
  <c r="H43" s="1"/>
  <c r="F43"/>
  <c r="F21"/>
  <c r="F42" s="1"/>
  <c r="E32"/>
  <c r="E41" i="2" l="1"/>
  <c r="E47" s="1"/>
  <c r="D46"/>
  <c r="D41" s="1"/>
  <c r="D47" s="1"/>
  <c r="H36" i="1"/>
  <c r="H33" s="1"/>
  <c r="E36"/>
  <c r="G36"/>
  <c r="G33" s="1"/>
  <c r="G29"/>
  <c r="G44" s="1"/>
  <c r="F36"/>
  <c r="F33" s="1"/>
  <c r="F29"/>
  <c r="F44" s="1"/>
  <c r="E29"/>
  <c r="E44" s="1"/>
  <c r="E34"/>
  <c r="H29"/>
  <c r="E33" l="1"/>
  <c r="D34"/>
  <c r="H44"/>
  <c r="D36"/>
  <c r="D33" l="1"/>
  <c r="E54" i="2" l="1"/>
  <c r="E51" l="1"/>
  <c r="E48"/>
  <c r="E49" s="1"/>
  <c r="F53" l="1"/>
  <c r="D53" l="1"/>
  <c r="F54" l="1"/>
  <c r="F51" l="1"/>
  <c r="F48"/>
  <c r="F49" s="1"/>
  <c r="F52"/>
  <c r="F50" s="1"/>
  <c r="D54" l="1"/>
  <c r="D51" l="1"/>
  <c r="D48"/>
  <c r="D49" s="1"/>
  <c r="D52"/>
  <c r="D50" s="1"/>
  <c r="E53"/>
  <c r="E52" s="1"/>
  <c r="E50" s="1"/>
  <c r="I28" i="4" l="1"/>
  <c r="J27"/>
  <c r="I26"/>
  <c r="L26"/>
  <c r="S27"/>
  <c r="P27"/>
  <c r="O26"/>
  <c r="M27"/>
  <c r="N26" l="1"/>
  <c r="L28"/>
  <c r="K28" s="1"/>
  <c r="Q27"/>
  <c r="S24"/>
  <c r="K27"/>
  <c r="M24"/>
  <c r="M23" s="1"/>
  <c r="M22" s="1"/>
  <c r="M48" s="1"/>
  <c r="M49" s="1"/>
  <c r="O28"/>
  <c r="N28" s="1"/>
  <c r="H26"/>
  <c r="I24"/>
  <c r="N27"/>
  <c r="P24"/>
  <c r="P23" s="1"/>
  <c r="P22" s="1"/>
  <c r="P48" s="1"/>
  <c r="P49" s="1"/>
  <c r="K26"/>
  <c r="L24"/>
  <c r="K24" s="1"/>
  <c r="L23"/>
  <c r="R28"/>
  <c r="Q28" s="1"/>
  <c r="R26"/>
  <c r="H28"/>
  <c r="E28" s="1"/>
  <c r="F28"/>
  <c r="J24"/>
  <c r="J23" s="1"/>
  <c r="G27"/>
  <c r="E27" s="1"/>
  <c r="H27"/>
  <c r="Q26" l="1"/>
  <c r="R24"/>
  <c r="Q24" s="1"/>
  <c r="R23"/>
  <c r="P51"/>
  <c r="P53"/>
  <c r="J22"/>
  <c r="M53"/>
  <c r="M51"/>
  <c r="E26"/>
  <c r="F26"/>
  <c r="I23"/>
  <c r="H24"/>
  <c r="F24"/>
  <c r="O23"/>
  <c r="L22"/>
  <c r="K23"/>
  <c r="G24"/>
  <c r="S23"/>
  <c r="S22" s="1"/>
  <c r="S48" s="1"/>
  <c r="S49" s="1"/>
  <c r="O24"/>
  <c r="N24" s="1"/>
  <c r="L48" l="1"/>
  <c r="L49" s="1"/>
  <c r="K22"/>
  <c r="K48" s="1"/>
  <c r="K49" s="1"/>
  <c r="J12"/>
  <c r="S51"/>
  <c r="S53"/>
  <c r="P12"/>
  <c r="M12"/>
  <c r="O22"/>
  <c r="N23"/>
  <c r="J48"/>
  <c r="J49" s="1"/>
  <c r="G22"/>
  <c r="G48" s="1"/>
  <c r="G49" s="1"/>
  <c r="E24"/>
  <c r="S12"/>
  <c r="I22"/>
  <c r="F23"/>
  <c r="H23"/>
  <c r="R22"/>
  <c r="Q23"/>
  <c r="E23" s="1"/>
  <c r="G23"/>
  <c r="J53" l="1"/>
  <c r="J51"/>
  <c r="L53"/>
  <c r="L57" s="1"/>
  <c r="L51"/>
  <c r="I48"/>
  <c r="I49" s="1"/>
  <c r="F22"/>
  <c r="H22"/>
  <c r="H48" s="1"/>
  <c r="H49" s="1"/>
  <c r="G53"/>
  <c r="G51"/>
  <c r="K51"/>
  <c r="K53"/>
  <c r="K54" s="1"/>
  <c r="K55" s="1"/>
  <c r="Q22"/>
  <c r="Q48" s="1"/>
  <c r="Q49" s="1"/>
  <c r="R48"/>
  <c r="R49" s="1"/>
  <c r="O48"/>
  <c r="O49" s="1"/>
  <c r="N22"/>
  <c r="N48" s="1"/>
  <c r="N49" s="1"/>
  <c r="M10"/>
  <c r="M58" s="1"/>
  <c r="K12"/>
  <c r="K10" s="1"/>
  <c r="H12"/>
  <c r="J10"/>
  <c r="G12"/>
  <c r="G10" s="1"/>
  <c r="S10"/>
  <c r="S58" s="1"/>
  <c r="Q12"/>
  <c r="Q10" s="1"/>
  <c r="N12"/>
  <c r="N10" s="1"/>
  <c r="P10"/>
  <c r="P58" s="1"/>
  <c r="S66" l="1"/>
  <c r="S61"/>
  <c r="N53"/>
  <c r="N54" s="1"/>
  <c r="N55" s="1"/>
  <c r="N51"/>
  <c r="M61"/>
  <c r="M66"/>
  <c r="Q53"/>
  <c r="Q54" s="1"/>
  <c r="Q55" s="1"/>
  <c r="Q51"/>
  <c r="H53"/>
  <c r="H54" s="1"/>
  <c r="H55" s="1"/>
  <c r="H51"/>
  <c r="R51"/>
  <c r="R53"/>
  <c r="R57" s="1"/>
  <c r="G58"/>
  <c r="P61"/>
  <c r="P66"/>
  <c r="H10"/>
  <c r="E12"/>
  <c r="E10" s="1"/>
  <c r="O51"/>
  <c r="O53"/>
  <c r="O57" s="1"/>
  <c r="I53"/>
  <c r="I57" s="1"/>
  <c r="I51"/>
  <c r="L64"/>
  <c r="L60"/>
  <c r="L70" s="1"/>
  <c r="L71" s="1"/>
  <c r="L72" s="1"/>
  <c r="J58"/>
  <c r="F48"/>
  <c r="F49" s="1"/>
  <c r="E22"/>
  <c r="E48" s="1"/>
  <c r="E49" s="1"/>
  <c r="I64" l="1"/>
  <c r="I60"/>
  <c r="I70" s="1"/>
  <c r="I71" s="1"/>
  <c r="I72" s="1"/>
  <c r="P64"/>
  <c r="P63" s="1"/>
  <c r="P70"/>
  <c r="P73" s="1"/>
  <c r="M70"/>
  <c r="M73" s="1"/>
  <c r="M64"/>
  <c r="M63" s="1"/>
  <c r="F53"/>
  <c r="F57" s="1"/>
  <c r="F51"/>
  <c r="O60"/>
  <c r="O70" s="1"/>
  <c r="O71" s="1"/>
  <c r="O72" s="1"/>
  <c r="O64"/>
  <c r="S64"/>
  <c r="S63" s="1"/>
  <c r="S70"/>
  <c r="S73" s="1"/>
  <c r="E53"/>
  <c r="E54" s="1"/>
  <c r="E55" s="1"/>
  <c r="E51"/>
  <c r="L63"/>
  <c r="L65"/>
  <c r="J61"/>
  <c r="J66"/>
  <c r="G61"/>
  <c r="G66"/>
  <c r="R64"/>
  <c r="R60"/>
  <c r="R70" s="1"/>
  <c r="R71" s="1"/>
  <c r="R72" s="1"/>
  <c r="G64" l="1"/>
  <c r="G63" s="1"/>
  <c r="G70"/>
  <c r="G73" s="1"/>
  <c r="I63"/>
  <c r="I65"/>
  <c r="O63"/>
  <c r="O65"/>
  <c r="R63"/>
  <c r="R65"/>
  <c r="F60"/>
  <c r="F70" s="1"/>
  <c r="F71" s="1"/>
  <c r="F72" s="1"/>
  <c r="F64"/>
  <c r="J64"/>
  <c r="J63" s="1"/>
  <c r="J70"/>
  <c r="J73" s="1"/>
  <c r="F65" l="1"/>
  <c r="F63"/>
</calcChain>
</file>

<file path=xl/sharedStrings.xml><?xml version="1.0" encoding="utf-8"?>
<sst xmlns="http://schemas.openxmlformats.org/spreadsheetml/2006/main" count="1054" uniqueCount="376">
  <si>
    <t>зміст!A1</t>
  </si>
  <si>
    <t>РОЗРАХУНОК</t>
  </si>
  <si>
    <t>тарифів на теплову енергію власним споживачам</t>
  </si>
  <si>
    <t>(без податку на додану вартість)</t>
  </si>
  <si>
    <t>№ з/п</t>
  </si>
  <si>
    <t>Найменування показника</t>
  </si>
  <si>
    <t>Одиниця виміру</t>
  </si>
  <si>
    <t>Сумарні та середньозва-жені показники</t>
  </si>
  <si>
    <t>На потреби споживачів</t>
  </si>
  <si>
    <t>населення</t>
  </si>
  <si>
    <t>релігійних організацій</t>
  </si>
  <si>
    <t>бюджетних установ</t>
  </si>
  <si>
    <t>інших споживачів</t>
  </si>
  <si>
    <t>Тариф на виробництво теплової енергії, зокрема:</t>
  </si>
  <si>
    <t>грн/Гкал</t>
  </si>
  <si>
    <t>1.1</t>
  </si>
  <si>
    <t>повна планова  собівартість  виробництва теплової енергії</t>
  </si>
  <si>
    <t>1.2</t>
  </si>
  <si>
    <t>витрати на відшкодування втрат втрат</t>
  </si>
  <si>
    <t>1.3</t>
  </si>
  <si>
    <t>плановий прибуток</t>
  </si>
  <si>
    <r>
      <t xml:space="preserve">Тариф на транспортування теплової енергії </t>
    </r>
    <r>
      <rPr>
        <b/>
        <sz val="10"/>
        <color theme="1"/>
        <rFont val="Times New Roman"/>
        <family val="1"/>
        <charset val="204"/>
      </rPr>
      <t>власним споживачам</t>
    </r>
    <r>
      <rPr>
        <sz val="10"/>
        <color theme="1"/>
        <rFont val="Times New Roman"/>
        <family val="1"/>
        <charset val="204"/>
      </rPr>
      <t>, зокрема:</t>
    </r>
  </si>
  <si>
    <t>2.1</t>
  </si>
  <si>
    <t>повна планова  собівартість  транспортування теплової енергії</t>
  </si>
  <si>
    <t>2.2</t>
  </si>
  <si>
    <t>витрати на відшкодування втрат</t>
  </si>
  <si>
    <t>2.3</t>
  </si>
  <si>
    <t>Тариф на  постачання теплової енергії, зокрема:</t>
  </si>
  <si>
    <t>3.1</t>
  </si>
  <si>
    <t>повна планова  собівартість  постачання теплової енергії</t>
  </si>
  <si>
    <t>3.2</t>
  </si>
  <si>
    <t>3.3</t>
  </si>
  <si>
    <t>Тариф на теплову енергію, зокрема:</t>
  </si>
  <si>
    <t>4.1</t>
  </si>
  <si>
    <t>повна планова  собівартість  теплової енергії</t>
  </si>
  <si>
    <t>4.2</t>
  </si>
  <si>
    <t>4.3</t>
  </si>
  <si>
    <t>5</t>
  </si>
  <si>
    <r>
      <t xml:space="preserve">Річні планові доходи від виробництва, транспортування, постачання теплової енергії </t>
    </r>
    <r>
      <rPr>
        <b/>
        <i/>
        <sz val="10"/>
        <color theme="1"/>
        <rFont val="Times New Roman"/>
        <family val="1"/>
        <charset val="204"/>
      </rPr>
      <t>власним споживачам</t>
    </r>
    <r>
      <rPr>
        <sz val="10"/>
        <color theme="1"/>
        <rFont val="Times New Roman"/>
        <family val="1"/>
        <charset val="204"/>
      </rPr>
      <t>, усього, зокрема:</t>
    </r>
  </si>
  <si>
    <t>тис. грн</t>
  </si>
  <si>
    <t>5.1</t>
  </si>
  <si>
    <t>повна планова  собівартість виробництва, транспортування, постачання  теплової енергії</t>
  </si>
  <si>
    <t>5.2</t>
  </si>
  <si>
    <t>5.3</t>
  </si>
  <si>
    <t>плановий прибуток від виробництва, транспортування, постачання  теплової енергії</t>
  </si>
  <si>
    <t>6</t>
  </si>
  <si>
    <t>Плановий корисний відпуск з мереж ліцензіата теплової енергії власним споживачам та теплової енергії інших власників, зокрема:</t>
  </si>
  <si>
    <t>Гкал</t>
  </si>
  <si>
    <t>6.1</t>
  </si>
  <si>
    <t xml:space="preserve">корисний відпуск теплової енергії власним споживачам </t>
  </si>
  <si>
    <t>6.2</t>
  </si>
  <si>
    <t>корисний відпуск теплової енергії інших власників</t>
  </si>
  <si>
    <t>7</t>
  </si>
  <si>
    <t>Рівні рентабельності тарифів:</t>
  </si>
  <si>
    <t>7.1</t>
  </si>
  <si>
    <t>на виробництво теплової енергії</t>
  </si>
  <si>
    <t>%</t>
  </si>
  <si>
    <t>7.2</t>
  </si>
  <si>
    <t>на транспортування теплової енергії</t>
  </si>
  <si>
    <t>7.3</t>
  </si>
  <si>
    <t>на постачання теплової енергії</t>
  </si>
  <si>
    <t>7.4</t>
  </si>
  <si>
    <t>на теплову енергію</t>
  </si>
  <si>
    <t>__________________</t>
  </si>
  <si>
    <t>(керівник)</t>
  </si>
  <si>
    <t xml:space="preserve"> (підпис)</t>
  </si>
  <si>
    <t>(ініціали, прізвище)</t>
  </si>
  <si>
    <t>Додаток1</t>
  </si>
  <si>
    <t>тарифів на транспортування теплової енергії інших власників (ДП «Сєвєродонецька ТЕЦ»)</t>
  </si>
  <si>
    <t>Показники</t>
  </si>
  <si>
    <t>Усього</t>
  </si>
  <si>
    <t>Транспортування теплової енергії інших власників для потреб:</t>
  </si>
  <si>
    <t>плановий  період (разом)</t>
  </si>
  <si>
    <t>7.1.</t>
  </si>
  <si>
    <t>7.2.</t>
  </si>
  <si>
    <t>Виробнича собівартість,  зокрема:</t>
  </si>
  <si>
    <t>прямі матеріальні витрати, зокрема:</t>
  </si>
  <si>
    <t>1.1.1</t>
  </si>
  <si>
    <t>електроенергія</t>
  </si>
  <si>
    <t>-</t>
  </si>
  <si>
    <t>1.1.2</t>
  </si>
  <si>
    <t>транспортування  теплової енергії тепловими мережами інших підприємств</t>
  </si>
  <si>
    <t>1.1.3</t>
  </si>
  <si>
    <t>вода для технологічних потреб  та водовідведення</t>
  </si>
  <si>
    <t>1.1.4</t>
  </si>
  <si>
    <t>інші прямі матеріальні витрати:</t>
  </si>
  <si>
    <t>1.1.4.1.</t>
  </si>
  <si>
    <t>у т.ч. витрати на покриття втрат теплової енергії в телових мережах:</t>
  </si>
  <si>
    <t>Прямі витрати на оплату праці</t>
  </si>
  <si>
    <t>інші прямі витрати, зокрема:</t>
  </si>
  <si>
    <t>1.3.1</t>
  </si>
  <si>
    <t>відрахування 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</si>
  <si>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</si>
  <si>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</si>
  <si>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</si>
  <si>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</si>
  <si>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</si>
  <si>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зокрема:</t>
  </si>
  <si>
    <t>1.4.1</t>
  </si>
  <si>
    <t>витрати на оплату праці</t>
  </si>
  <si>
    <t>1.4.2</t>
  </si>
  <si>
    <t>1.4.3</t>
  </si>
  <si>
    <t>інші витрати</t>
  </si>
  <si>
    <t>Адміністративні витрати, зокрема:</t>
  </si>
  <si>
    <t>відрахування на соціальні заходи</t>
  </si>
  <si>
    <t>3</t>
  </si>
  <si>
    <t>Витрати на збут, зокрема:</t>
  </si>
  <si>
    <t>інші витрати*</t>
  </si>
  <si>
    <t>4</t>
  </si>
  <si>
    <t xml:space="preserve">Інші операційні витрати * </t>
  </si>
  <si>
    <t>Фінансові витрати</t>
  </si>
  <si>
    <t>Повна собівартість*</t>
  </si>
  <si>
    <t xml:space="preserve">Витрати на відшкодування втрат </t>
  </si>
  <si>
    <t>8</t>
  </si>
  <si>
    <t>Розрахунковий прибуток*, усього,  зокрема:</t>
  </si>
  <si>
    <t>8.1</t>
  </si>
  <si>
    <t>податок на прибуток</t>
  </si>
  <si>
    <t xml:space="preserve">тис. грн </t>
  </si>
  <si>
    <t>8.2</t>
  </si>
  <si>
    <t>дивіденди</t>
  </si>
  <si>
    <t>8.3</t>
  </si>
  <si>
    <t>резервний фонд (капітал)</t>
  </si>
  <si>
    <t>8.4</t>
  </si>
  <si>
    <t>на розвиток виробництва (виробничі інвестиції)</t>
  </si>
  <si>
    <t>8.5</t>
  </si>
  <si>
    <t>інше використання  прибутку</t>
  </si>
  <si>
    <t>9</t>
  </si>
  <si>
    <t xml:space="preserve">Вартість транспортування теплової енергії </t>
  </si>
  <si>
    <t>10</t>
  </si>
  <si>
    <t>Тариф на транспортування теплової енергії інших власників (ДП "Сєвєродонецька ТЕЦ")</t>
  </si>
  <si>
    <t>10.1</t>
  </si>
  <si>
    <t>10.2</t>
  </si>
  <si>
    <t>10.3</t>
  </si>
  <si>
    <t>Обсяг надходження теплової енергії  інших власників для транспортування мережами ліцензіата:</t>
  </si>
  <si>
    <t>12</t>
  </si>
  <si>
    <t>Втрати теплової енергії інших власників у мережах ліцензіата:</t>
  </si>
  <si>
    <t>13</t>
  </si>
  <si>
    <t>Корисний відпуск теплової енергії інших власників:</t>
  </si>
  <si>
    <t>14</t>
  </si>
  <si>
    <t>Тариф на виробництво теплової енергії ДП "Сєвєродонецька ТЕЦ", усього, зокрема:</t>
  </si>
  <si>
    <t>вихідних даних та техніко-економічних показників, необхідних для розрахунку двоставкових тарифів на теплову енергію, послуги з постачання теплової енергії</t>
  </si>
  <si>
    <t>Показник базового року</t>
  </si>
  <si>
    <t>У тому числі</t>
  </si>
  <si>
    <t>бюджетні установи та організації</t>
  </si>
  <si>
    <t>релігійні організації</t>
  </si>
  <si>
    <t>інші споживачі</t>
  </si>
  <si>
    <t>1.</t>
  </si>
  <si>
    <t>Теплове навантаження системи:</t>
  </si>
  <si>
    <t>Гкал/г</t>
  </si>
  <si>
    <t>опалення</t>
  </si>
  <si>
    <t>- " -</t>
  </si>
  <si>
    <t>вентиляції</t>
  </si>
  <si>
    <t>постачання гарячої води</t>
  </si>
  <si>
    <t>постачання технологічної пари</t>
  </si>
  <si>
    <t>2.</t>
  </si>
  <si>
    <t>Реалізація теплової енергії споживачам, усього</t>
  </si>
  <si>
    <t>тис.Гкал</t>
  </si>
  <si>
    <t>у тому числі:</t>
  </si>
  <si>
    <t>вентиляція</t>
  </si>
  <si>
    <t>2.4</t>
  </si>
  <si>
    <t>х</t>
  </si>
  <si>
    <t>3.</t>
  </si>
  <si>
    <t>Втрати теплової енергії під час транспортування магістральними та розподільчими мережами та в обладнанні</t>
  </si>
  <si>
    <t>4.</t>
  </si>
  <si>
    <t>Покупна теплова енергія</t>
  </si>
  <si>
    <t>5.</t>
  </si>
  <si>
    <t>Теплова енергія, відпущена з колекторів</t>
  </si>
  <si>
    <t>6.</t>
  </si>
  <si>
    <t>Теплова енергія для власних господарських потреб</t>
  </si>
  <si>
    <t>7.</t>
  </si>
  <si>
    <t>Теплова енергія для надання послуги з постачання теплової енергії</t>
  </si>
  <si>
    <t>8.</t>
  </si>
  <si>
    <t>Власне виробництво теплової енергії</t>
  </si>
  <si>
    <t>9.</t>
  </si>
  <si>
    <t>Витрати палива на виробництво теплової енергії:</t>
  </si>
  <si>
    <t>9.1</t>
  </si>
  <si>
    <t>газу</t>
  </si>
  <si>
    <t>млн.куб.метрів</t>
  </si>
  <si>
    <t>9.2</t>
  </si>
  <si>
    <t>мазуту</t>
  </si>
  <si>
    <t>тис.тонн</t>
  </si>
  <si>
    <t>9.3</t>
  </si>
  <si>
    <t>твердого палива</t>
  </si>
  <si>
    <t>9.4</t>
  </si>
  <si>
    <t>іншого виду палива</t>
  </si>
  <si>
    <t>10.</t>
  </si>
  <si>
    <t>Витрати умовного палива на виробництво теплової енергії</t>
  </si>
  <si>
    <t>11.</t>
  </si>
  <si>
    <t>Питомі витрати умовного палива</t>
  </si>
  <si>
    <t>кг/Гкал</t>
  </si>
  <si>
    <t>12.</t>
  </si>
  <si>
    <t>Витрати умовного палива на компенсацію тепловтрат</t>
  </si>
  <si>
    <t>13.</t>
  </si>
  <si>
    <t>Витрати електроенергії на технологічні потреби</t>
  </si>
  <si>
    <t>тис.кВт·г</t>
  </si>
  <si>
    <t>14.</t>
  </si>
  <si>
    <t>Питомі витрати електроенергії на технологічні потреби</t>
  </si>
  <si>
    <t>кВт·г/Гкал</t>
  </si>
  <si>
    <t>15.</t>
  </si>
  <si>
    <t>витрати води на технологічні потреби</t>
  </si>
  <si>
    <t>тис.куб.метрів</t>
  </si>
  <si>
    <t>16.</t>
  </si>
  <si>
    <t>витрати електричної енергії на централізоване постачання гарячої води</t>
  </si>
  <si>
    <t>17.</t>
  </si>
  <si>
    <t>Тривалість опалювального періоду</t>
  </si>
  <si>
    <t>діб</t>
  </si>
  <si>
    <t>18.</t>
  </si>
  <si>
    <t>Тривалість міжопалювального періоду</t>
  </si>
  <si>
    <t>19.</t>
  </si>
  <si>
    <t>Середня розрахункова температура внутрішнього повітря опалюваних будівель</t>
  </si>
  <si>
    <t>°C</t>
  </si>
  <si>
    <t>20.</t>
  </si>
  <si>
    <t>Середня температура зовнішнього повітря за опалювальний період</t>
  </si>
  <si>
    <t>21.</t>
  </si>
  <si>
    <t>Розрахункова температура зовнішнього повітря для проектування системи опалення</t>
  </si>
  <si>
    <t>22.</t>
  </si>
  <si>
    <t>Розрахункова температура зовнішнього повітря для проектування систем вентиляції</t>
  </si>
  <si>
    <t>23.</t>
  </si>
  <si>
    <t>Робота систем гарячого водопостачання під час режимної подачі гарячої води:</t>
  </si>
  <si>
    <t>23.1</t>
  </si>
  <si>
    <t>годин за добу</t>
  </si>
  <si>
    <t>годин</t>
  </si>
  <si>
    <t>23.2</t>
  </si>
  <si>
    <t>діб за тиждень</t>
  </si>
  <si>
    <t>23.3</t>
  </si>
  <si>
    <t>місяців протягом року</t>
  </si>
  <si>
    <t>місяців</t>
  </si>
  <si>
    <t>24.</t>
  </si>
  <si>
    <t>Споживання холодної води для потреб постачання гарячої води</t>
  </si>
  <si>
    <t>куб.метрів/г</t>
  </si>
  <si>
    <t>25.</t>
  </si>
  <si>
    <t>Норма витрати холодної води на гаряче водопостачання</t>
  </si>
  <si>
    <t>літрів на добу</t>
  </si>
  <si>
    <t>26.</t>
  </si>
  <si>
    <t>Температура холодної (водопровідної) води:</t>
  </si>
  <si>
    <t>26.1</t>
  </si>
  <si>
    <t>в опалювальний період</t>
  </si>
  <si>
    <t>26.2</t>
  </si>
  <si>
    <t>в міжопалювальний період</t>
  </si>
  <si>
    <t>27.</t>
  </si>
  <si>
    <t>Нижня теплота згорання натурального палива:</t>
  </si>
  <si>
    <t>27.1</t>
  </si>
  <si>
    <t>ккал/куб.метр (ккал/кг)</t>
  </si>
  <si>
    <t>27.2</t>
  </si>
  <si>
    <t>27.3</t>
  </si>
  <si>
    <t>27.4</t>
  </si>
  <si>
    <t>28.</t>
  </si>
  <si>
    <t>Вартість палива (без урахування податку на додану вартість)</t>
  </si>
  <si>
    <t>гривень / тис.куб.метрів*</t>
  </si>
  <si>
    <t>29.</t>
  </si>
  <si>
    <t>Вартість електроенергії в середньому за період</t>
  </si>
  <si>
    <t>гривень/кВТ·г</t>
  </si>
  <si>
    <t>30.</t>
  </si>
  <si>
    <t>Вартість води на потреби гарячого водопостачання</t>
  </si>
  <si>
    <t>гривень / куб.метр</t>
  </si>
  <si>
    <t>31.</t>
  </si>
  <si>
    <t>Вартість покупної теплової енергії</t>
  </si>
  <si>
    <t>гривень/Гкал</t>
  </si>
  <si>
    <t>32.</t>
  </si>
  <si>
    <t>Вартість води для технологічних потреб</t>
  </si>
  <si>
    <t>33.</t>
  </si>
  <si>
    <t>Загальна опалювана площа будівель усіх категорій споживачів</t>
  </si>
  <si>
    <t>тис.кв.метрів</t>
  </si>
  <si>
    <t>34.</t>
  </si>
  <si>
    <t>Загальна опалювана площа будівель у яких встановлено вузли комерційного обліку теплової енергії</t>
  </si>
  <si>
    <t>35.</t>
  </si>
  <si>
    <t>Загальна опалювана площа будівель у яких не встановлено вузли комерційного обліку теплової енергії</t>
  </si>
  <si>
    <t>36.</t>
  </si>
  <si>
    <t>Розрахункова норма витрат теплової енергії для опалення будинків, в яких відсутні вузли комерційного обліку теплової енергії</t>
  </si>
  <si>
    <t>Гкал/кв.метр/рік</t>
  </si>
  <si>
    <t>37.</t>
  </si>
  <si>
    <t>Питоме теплове навантаження системи опалення</t>
  </si>
  <si>
    <t>Гкал/г/кв.метр</t>
  </si>
  <si>
    <t>38.</t>
  </si>
  <si>
    <t>Кількість квартир з централізованим постачанням теплової енергії</t>
  </si>
  <si>
    <t>тис.квартир</t>
  </si>
  <si>
    <t>39.</t>
  </si>
  <si>
    <t>Кількість квартир з централізованим постачанням гарячої води</t>
  </si>
  <si>
    <t>40.</t>
  </si>
  <si>
    <t>Кількість споживачів (абонентів), яким надається послуга з постачання теплової енергії</t>
  </si>
  <si>
    <t>один.</t>
  </si>
  <si>
    <t>41.</t>
  </si>
  <si>
    <t>Кількість споживачів (абонентів), яким надасться послуга з постачання гарячої води</t>
  </si>
  <si>
    <t>розрахунку умовно-змінної та умовно-постійної частин витрат суб'єкта господарювання у сфері теплопостачання на виробництво, транспортування та постачання теплової енергії, послуги з постачання теплової енергії</t>
  </si>
  <si>
    <t>Сумарні та середньозважені показники</t>
  </si>
  <si>
    <t>Для потреб</t>
  </si>
  <si>
    <t>бюджетних установ та організацій</t>
  </si>
  <si>
    <t>усього</t>
  </si>
  <si>
    <t>у тому числі</t>
  </si>
  <si>
    <t>умовно- змінна частина</t>
  </si>
  <si>
    <t>умовно- постійна частина</t>
  </si>
  <si>
    <t>Обсяг реалізації теплової енергії споживачам</t>
  </si>
  <si>
    <t>Теплове навантаження</t>
  </si>
  <si>
    <t>споживачів, які користуються централізованим опаленням</t>
  </si>
  <si>
    <t>місць загального користування</t>
  </si>
  <si>
    <t>системи постачання гарячої води</t>
  </si>
  <si>
    <t>споживачів, які відмовилися від централізованого опалення та постачання гарячої води (довідково)</t>
  </si>
  <si>
    <t>Обсяг теплової енергії для надання послуги з постачання теплової енергії, усього</t>
  </si>
  <si>
    <t>за показаннями вузлів комерційного обліку</t>
  </si>
  <si>
    <t>Гкал/г/ на 1 кв.метр</t>
  </si>
  <si>
    <t>Розрахункова норма витрат теплової енергії для опалення будинків, в яких не встановлені прилади обліку</t>
  </si>
  <si>
    <t>Теплова енергія (виробництво, транспортування, постачання)</t>
  </si>
  <si>
    <t>Планована виробнича собівартість теплової енергії</t>
  </si>
  <si>
    <t>тис.гривень</t>
  </si>
  <si>
    <t>Прямі матеріальні витрати, усього</t>
  </si>
  <si>
    <t>6.1.1</t>
  </si>
  <si>
    <t>у тому числі паливо</t>
  </si>
  <si>
    <t>у тому числі на:</t>
  </si>
  <si>
    <t>відпуск теплової енергії</t>
  </si>
  <si>
    <t>власні потреби</t>
  </si>
  <si>
    <t>компенсацію тепловтрат</t>
  </si>
  <si>
    <t>6.1.2</t>
  </si>
  <si>
    <t>6.1.3</t>
  </si>
  <si>
    <t>покупна теплова енергія</t>
  </si>
  <si>
    <t>6.1.4</t>
  </si>
  <si>
    <t>вода на технологічні потреби</t>
  </si>
  <si>
    <t>6.1.5</t>
  </si>
  <si>
    <t>матеріали, запасні частини, комплектувальні вироби, напівфабрикати, розподіл природного газу</t>
  </si>
  <si>
    <t>6.1.6</t>
  </si>
  <si>
    <t>Витрати  розподіл природного газу</t>
  </si>
  <si>
    <t>6.1.7</t>
  </si>
  <si>
    <t>інші матеріальні витрати (хімічні реагенти, спеціальний одяг, взуття, спеціальне харчування в межах діючих нормативів)</t>
  </si>
  <si>
    <t>6.3</t>
  </si>
  <si>
    <t>Інші прямі витрати, усього</t>
  </si>
  <si>
    <t>6.3.1</t>
  </si>
  <si>
    <t>у тому числі: єдиний внесок на загальнообов'язкове державне соціальне страхування</t>
  </si>
  <si>
    <t>6.3.2</t>
  </si>
  <si>
    <t>амортизація основних засобів та інших необоротних матеріальних і нематеріальних активів виробничого призначення</t>
  </si>
  <si>
    <t>6.4</t>
  </si>
  <si>
    <t>Загальновиробничі витрати</t>
  </si>
  <si>
    <t>Адміністративні витрати</t>
  </si>
  <si>
    <t>Витрати на збут</t>
  </si>
  <si>
    <r>
      <t>Інші операційні витрати</t>
    </r>
    <r>
      <rPr>
        <sz val="10"/>
        <color theme="1"/>
        <rFont val="Times New Roman"/>
        <family val="1"/>
        <charset val="204"/>
      </rPr>
      <t>*</t>
    </r>
  </si>
  <si>
    <r>
      <t>Плановані витрати з операційної діяльності </t>
    </r>
    <r>
      <rPr>
        <sz val="10"/>
        <color theme="1"/>
        <rFont val="Times New Roman"/>
        <family val="1"/>
        <charset val="204"/>
      </rPr>
      <t>(рядок 6 + рядок 7 + рядок 8 + рядок 9)</t>
    </r>
  </si>
  <si>
    <r>
      <t>Повна планована собівартість теплової енергії</t>
    </r>
    <r>
      <rPr>
        <sz val="10"/>
        <color theme="1"/>
        <rFont val="Times New Roman"/>
        <family val="1"/>
        <charset val="204"/>
      </rPr>
      <t>* (рядок 11 + рядок 10)</t>
    </r>
  </si>
  <si>
    <t>Витрати на відшкодування втрат</t>
  </si>
  <si>
    <r>
      <t>Собівартість одиниці теплової енергії </t>
    </r>
    <r>
      <rPr>
        <sz val="10"/>
        <color theme="1"/>
        <rFont val="Times New Roman"/>
        <family val="1"/>
        <charset val="204"/>
      </rPr>
      <t>((рядок 12 + рядок 13) : рядок 1)</t>
    </r>
  </si>
  <si>
    <r>
      <t>Планований прибуток</t>
    </r>
    <r>
      <rPr>
        <sz val="10"/>
        <color theme="1"/>
        <rFont val="Times New Roman"/>
        <family val="1"/>
        <charset val="204"/>
      </rPr>
      <t>*</t>
    </r>
  </si>
  <si>
    <r>
      <t>Вартість теплової енергії </t>
    </r>
    <r>
      <rPr>
        <sz val="10"/>
        <color theme="1"/>
        <rFont val="Times New Roman"/>
        <family val="1"/>
        <charset val="204"/>
      </rPr>
      <t>(рядок 12 + рядок 13 + рядок 15)</t>
    </r>
  </si>
  <si>
    <r>
      <t>Одноставковий тариф за 1 Гкал теплової енергії без податку на додану вартість </t>
    </r>
    <r>
      <rPr>
        <sz val="10"/>
        <color theme="1"/>
        <rFont val="Times New Roman"/>
        <family val="1"/>
        <charset val="204"/>
      </rPr>
      <t>(рядок 16 : рядок 1)</t>
    </r>
  </si>
  <si>
    <t>Одноставковий тариф за 1 Гкал теплової енергії з податком на додану вартість</t>
  </si>
  <si>
    <t>Двоставковий тариф на теплову енергію без податку на додану вартість:</t>
  </si>
  <si>
    <t>19.1</t>
  </si>
  <si>
    <t>умовно-змінна частина</t>
  </si>
  <si>
    <t>19.2</t>
  </si>
  <si>
    <t>умовно-постійна частина (абонентська плата)</t>
  </si>
  <si>
    <t>гривень/(Гкал/г)</t>
  </si>
  <si>
    <t>Двоставковий тариф на теплову енергію з податком на додану вартість:</t>
  </si>
  <si>
    <t>20.1</t>
  </si>
  <si>
    <t>20.2</t>
  </si>
  <si>
    <t>Послуга з постачання теплової енергії</t>
  </si>
  <si>
    <t>Двоставковий тариф на послугу з постачання теплової енергії без податку на додану вартість:</t>
  </si>
  <si>
    <t>21.1</t>
  </si>
  <si>
    <t>для будівель, в яких встановлено вузли комерційного обліку:</t>
  </si>
  <si>
    <t>21.1.1</t>
  </si>
  <si>
    <t>21.1.2</t>
  </si>
  <si>
    <t>21.2</t>
  </si>
  <si>
    <t>для будівель, в яких не встановлено вузли комерційного обліку:</t>
  </si>
  <si>
    <t>21.2.1</t>
  </si>
  <si>
    <t>21.2.2</t>
  </si>
  <si>
    <t>Двоставковий тариф на послугу з постачання теплової енергії з податком на додану вартість:</t>
  </si>
  <si>
    <t>22.1</t>
  </si>
  <si>
    <t>22.1.1</t>
  </si>
  <si>
    <t>22.1.2</t>
  </si>
  <si>
    <t>22.2</t>
  </si>
  <si>
    <t>22.2.1</t>
  </si>
  <si>
    <t>22.2.2</t>
  </si>
  <si>
    <t>__________</t>
  </si>
  <si>
    <t xml:space="preserve">Таблиця 1         </t>
  </si>
  <si>
    <t xml:space="preserve">Таблиця 2    </t>
  </si>
  <si>
    <t xml:space="preserve">Таблиця 3    </t>
  </si>
  <si>
    <t xml:space="preserve">Таблиця 4   </t>
  </si>
  <si>
    <t xml:space="preserve">          Інформація про намір встановлення тарифів на теплову енергію, її виробництво, транспортування, постачання та послугу з постачання теплової енергії для усіх категорій споживачів Комунального підприємства «Сєвєродонецьктеплокомуненерго». </t>
  </si>
  <si>
    <t xml:space="preserve">          Встановлення тарифів на послугу з постачання теплової енергії відбувається через вступ в дію Закону України «Про житлово-комунальні послуги» № 2189-VIII від 09.11.2017р.</t>
  </si>
  <si>
    <t xml:space="preserve">          Нижче наведені тарифи які плануються ввести в дію. Структура планових тарифів наведена у табл.1-4:</t>
  </si>
  <si>
    <t xml:space="preserve">  Зауваження та пропозиції приймаються підприємством до 16.06.2021р. за адресою: 93412, м.Сєвєродонецьк, Луганської обл., пр. Космонавтів 9а.</t>
  </si>
</sst>
</file>

<file path=xl/styles.xml><?xml version="1.0" encoding="utf-8"?>
<styleSheet xmlns="http://schemas.openxmlformats.org/spreadsheetml/2006/main">
  <numFmts count="47">
    <numFmt numFmtId="6" formatCode="#,##0&quot;р.&quot;;[Red]\-#,##0&quot;р.&quot;"/>
    <numFmt numFmtId="7" formatCode="#,##0.00&quot;р.&quot;;\-#,##0.00&quot;р.&quot;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&quot;$&quot;#,##0_);\(&quot;$&quot;#,##0\)"/>
    <numFmt numFmtId="166" formatCode="#,##0;\-#,##0;&quot;-&quot;"/>
    <numFmt numFmtId="167" formatCode="#,##0.00;\-#,##0.00;&quot;-&quot;"/>
    <numFmt numFmtId="168" formatCode="#,##0%;\-#,##0%;&quot;- &quot;"/>
    <numFmt numFmtId="169" formatCode="#,##0.0%;\-#,##0.0%;&quot;- &quot;"/>
    <numFmt numFmtId="170" formatCode="#,##0.00%;\-#,##0.00%;&quot;- &quot;"/>
    <numFmt numFmtId="171" formatCode="#,##0.0;\-#,##0.0;&quot;-&quot;"/>
    <numFmt numFmtId="172" formatCode="#,##0.00_ ;\-#,##0.00\ "/>
    <numFmt numFmtId="173" formatCode="_-* #,##0.00\ _г_р_н_._-;\-* #,##0.00\ _г_р_н_._-;_-* &quot;-&quot;??\ _г_р_н_._-;_-@_-"/>
    <numFmt numFmtId="174" formatCode="_-* #,##0.00\ _г_р_н_._-;\-* #,##0.00\ _г_р_н_._-;_-* \-??\ _г_р_н_._-;_-@_-"/>
    <numFmt numFmtId="175" formatCode="\ #,##0.00&quot;         &quot;;\-#,##0.00&quot;         &quot;;&quot; -&quot;#&quot;         &quot;;@\ "/>
    <numFmt numFmtId="176" formatCode="0%;\(0%\)"/>
    <numFmt numFmtId="177" formatCode="dd\ mmm\ yyyy_);;;&quot;  &quot;@"/>
    <numFmt numFmtId="178" formatCode="[Blue]#,##0;[Blue]\(#,##0\)"/>
    <numFmt numFmtId="179" formatCode="#,##0;\(#,##0\)"/>
    <numFmt numFmtId="180" formatCode="_([$€]* #,##0.00_);_([$€]* \(#,##0.00\);_([$€]* &quot;-&quot;??_);_(@_)"/>
    <numFmt numFmtId="181" formatCode="#,##0_);\(#,##0\);&quot;- &quot;;&quot;  &quot;@"/>
    <numFmt numFmtId="182" formatCode="###\ ##0.000"/>
    <numFmt numFmtId="183" formatCode="0.0_)"/>
    <numFmt numFmtId="184" formatCode="&quot;$&quot;#,##0;[Red]\-&quot;$&quot;#,##0"/>
    <numFmt numFmtId="185" formatCode="&quot;$&quot;#,##0.00;[Red]\-&quot;$&quot;#,##0.00"/>
    <numFmt numFmtId="186" formatCode="\ \ @"/>
    <numFmt numFmtId="187" formatCode="\ \ \ \ @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_(&quot;$&quot;* #,##0.00_);_(&quot;$&quot;* \(#,##0.00\);_(&quot;$&quot;* &quot;-&quot;??_);_(@_)"/>
    <numFmt numFmtId="191" formatCode="_(\$* #,##0.00_);_(\$* \(#,##0.00\);_(\$* \-??_);_(@_)"/>
    <numFmt numFmtId="192" formatCode="0.0"/>
    <numFmt numFmtId="193" formatCode="0.0;\(0.0\);\ ;\-"/>
    <numFmt numFmtId="194" formatCode="_-* #,##0_₴_-;\-* #,##0_₴_-;_-* &quot;-&quot;_₴_-;_-@_-"/>
    <numFmt numFmtId="195" formatCode="_-* #,##0.00_₴_-;\-* #,##0.00_₴_-;_-* &quot;-&quot;??_₴_-;_-@_-"/>
    <numFmt numFmtId="196" formatCode="_-* #,##0\ _к_._-;\-* #,##0\ _к_._-;_-* &quot;-&quot;\ _к_._-;_-@_-"/>
    <numFmt numFmtId="197" formatCode="_-* #,##0.00\ _₽_-;\-* #,##0.00\ _₽_-;_-* &quot;-&quot;??\ _₽_-;_-@_-"/>
    <numFmt numFmtId="198" formatCode="\ #,##0.00\ ;&quot; (&quot;#,##0.00\);&quot; -&quot;#\ ;@\ "/>
    <numFmt numFmtId="199" formatCode="_(* #,##0.00_);_(* \(#,##0.00\);_(* \-??_);_(@_)"/>
    <numFmt numFmtId="200" formatCode="_(* #,##0.00_);_(* \(#,##0.00\);_(* &quot;-&quot;??_);_(@_)"/>
    <numFmt numFmtId="201" formatCode="_-* #,##0.00_₴_-;\-* #,##0.00_₴_-;_-* \-??_₴_-;_-@_-"/>
    <numFmt numFmtId="202" formatCode="_-* #,##0.0\ _г_р_н_._-;\-* #,##0.0\ _г_р_н_._-;_-* &quot;-&quot;??\ _г_р_н_._-;_-@_-"/>
    <numFmt numFmtId="203" formatCode="_-* #,##0.00_р_._-;\-* #,##0.00_р_._-;_-* \-??_р_._-;_-@_-"/>
    <numFmt numFmtId="204" formatCode="0.00000"/>
    <numFmt numFmtId="205" formatCode="#,##0.00000"/>
    <numFmt numFmtId="206" formatCode="0.000000"/>
  </numFmts>
  <fonts count="1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7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indexed="14"/>
      <name val="Calibri"/>
      <family val="2"/>
    </font>
    <font>
      <sz val="10"/>
      <color indexed="16"/>
      <name val="Arial"/>
      <family val="2"/>
      <charset val="204"/>
    </font>
    <font>
      <b/>
      <sz val="10"/>
      <name val="MS Sans Serif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color indexed="0"/>
      <name val="MS Sans Serif"/>
      <family val="2"/>
      <charset val="204"/>
    </font>
    <font>
      <sz val="11"/>
      <name val="Times New Roman"/>
      <family val="1"/>
      <charset val="204"/>
    </font>
    <font>
      <sz val="10"/>
      <color indexed="12"/>
      <name val="Arial"/>
      <family val="2"/>
    </font>
    <font>
      <b/>
      <sz val="10"/>
      <color indexed="9"/>
      <name val="Arial"/>
      <family val="2"/>
      <charset val="204"/>
    </font>
    <font>
      <i/>
      <sz val="11"/>
      <color indexed="23"/>
      <name val="Calibri"/>
      <family val="2"/>
    </font>
    <font>
      <i/>
      <sz val="10"/>
      <color indexed="23"/>
      <name val="Arial"/>
      <family val="2"/>
      <charset val="204"/>
    </font>
    <font>
      <sz val="10"/>
      <name val="FreeSet"/>
      <family val="2"/>
    </font>
    <font>
      <sz val="11"/>
      <color indexed="17"/>
      <name val="Calibri"/>
      <family val="2"/>
    </font>
    <font>
      <sz val="10"/>
      <color indexed="17"/>
      <name val="Arial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24"/>
      <color indexed="8"/>
      <name val="Arial"/>
      <family val="2"/>
      <charset val="204"/>
    </font>
    <font>
      <b/>
      <sz val="15"/>
      <color indexed="62"/>
      <name val="Calibri"/>
      <family val="2"/>
    </font>
    <font>
      <sz val="18"/>
      <color indexed="8"/>
      <name val="Arial"/>
      <family val="2"/>
      <charset val="204"/>
    </font>
    <font>
      <b/>
      <sz val="13"/>
      <color indexed="62"/>
      <name val="Calibri"/>
      <family val="2"/>
    </font>
    <font>
      <sz val="12"/>
      <color indexed="8"/>
      <name val="Arial"/>
      <family val="2"/>
      <charset val="204"/>
    </font>
    <font>
      <b/>
      <sz val="11"/>
      <color indexed="62"/>
      <name val="Calibri"/>
      <family val="2"/>
    </font>
    <font>
      <sz val="8"/>
      <color indexed="16"/>
      <name val="Arial MT"/>
    </font>
    <font>
      <u/>
      <sz val="10"/>
      <color indexed="12"/>
      <name val="Arial"/>
      <family val="2"/>
      <charset val="204"/>
    </font>
    <font>
      <sz val="10"/>
      <name val="PragmaticaCTT"/>
      <charset val="204"/>
    </font>
    <font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19"/>
      <name val="Arial"/>
      <family val="2"/>
      <charset val="204"/>
    </font>
    <font>
      <sz val="12"/>
      <name val="Arial"/>
      <family val="2"/>
      <charset val="204"/>
    </font>
    <font>
      <sz val="8"/>
      <name val="Arial MT"/>
    </font>
    <font>
      <sz val="10"/>
      <color indexed="63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Pragmatica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 CE"/>
      <family val="2"/>
      <charset val="238"/>
    </font>
    <font>
      <b/>
      <sz val="12"/>
      <name val="Arial CE"/>
      <family val="2"/>
      <charset val="204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28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1"/>
      <color indexed="17"/>
      <name val="Calibri"/>
      <family val="2"/>
      <charset val="204"/>
    </font>
    <font>
      <sz val="11"/>
      <color indexed="58"/>
      <name val="Calibri"/>
      <family val="2"/>
      <charset val="204"/>
    </font>
    <font>
      <b/>
      <sz val="15"/>
      <color indexed="21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21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21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21"/>
      <name val="Cambria"/>
      <family val="2"/>
      <charset val="204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2"/>
      <name val="Courier"/>
      <family val="1"/>
      <charset val="204"/>
    </font>
    <font>
      <sz val="10"/>
      <color indexed="8"/>
      <name val="Arial Cyr"/>
      <family val="2"/>
      <charset val="204"/>
    </font>
    <font>
      <sz val="8"/>
      <name val="Arial"/>
      <family val="2"/>
      <charset val="204"/>
    </font>
    <font>
      <sz val="9"/>
      <color theme="1"/>
      <name val="Times New Roman"/>
      <family val="2"/>
      <charset val="204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1"/>
    </font>
    <font>
      <sz val="9"/>
      <color indexed="8"/>
      <name val="Times New Roman"/>
      <family val="2"/>
      <charset val="204"/>
    </font>
    <font>
      <sz val="11"/>
      <name val="Times New Roman Cyr"/>
      <family val="1"/>
      <charset val="204"/>
    </font>
    <font>
      <sz val="12"/>
      <name val="Journal"/>
    </font>
    <font>
      <sz val="10"/>
      <name val="Petersburg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6"/>
      <color rgb="FF33333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9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8"/>
        <bgColor indexed="44"/>
      </patternFill>
    </fill>
    <fill>
      <patternFill patternType="solid">
        <fgColor indexed="31"/>
        <bgColor indexed="48"/>
      </patternFill>
    </fill>
    <fill>
      <patternFill patternType="solid">
        <fgColor indexed="29"/>
        <bgColor indexed="25"/>
      </patternFill>
    </fill>
    <fill>
      <patternFill patternType="solid">
        <fgColor indexed="45"/>
        <bgColor indexed="61"/>
      </patternFill>
    </fill>
    <fill>
      <patternFill patternType="solid">
        <fgColor indexed="35"/>
        <bgColor indexed="15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1"/>
      </patternFill>
    </fill>
    <fill>
      <patternFill patternType="solid">
        <fgColor indexed="15"/>
        <bgColor indexed="48"/>
      </patternFill>
    </fill>
    <fill>
      <patternFill patternType="solid">
        <fgColor indexed="41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22"/>
        <bgColor indexed="46"/>
      </patternFill>
    </fill>
    <fill>
      <patternFill patternType="solid">
        <fgColor indexed="44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44"/>
        <bgColor indexed="48"/>
      </patternFill>
    </fill>
    <fill>
      <patternFill patternType="solid">
        <fgColor indexed="25"/>
        <bgColor indexed="29"/>
      </patternFill>
    </fill>
    <fill>
      <patternFill patternType="solid">
        <fgColor indexed="22"/>
        <bgColor indexed="35"/>
      </patternFill>
    </fill>
    <fill>
      <patternFill patternType="solid">
        <fgColor indexed="34"/>
        <bgColor indexed="2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30"/>
        <bgColor indexed="38"/>
      </patternFill>
    </fill>
    <fill>
      <patternFill patternType="solid">
        <fgColor indexed="24"/>
        <bgColor indexed="55"/>
      </patternFill>
    </fill>
    <fill>
      <patternFill patternType="solid">
        <fgColor indexed="52"/>
        <bgColor indexed="25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6"/>
        <b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49"/>
      </patternFill>
    </fill>
    <fill>
      <patternFill patternType="solid">
        <fgColor indexed="62"/>
        <bgColor indexed="28"/>
      </patternFill>
    </fill>
    <fill>
      <patternFill patternType="solid">
        <fgColor indexed="50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54"/>
        <bgColor indexed="28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61"/>
        <bgColor indexed="45"/>
      </patternFill>
    </fill>
    <fill>
      <patternFill patternType="solid">
        <fgColor indexed="26"/>
        <bgColor indexed="34"/>
      </patternFill>
    </fill>
    <fill>
      <patternFill patternType="solid">
        <fgColor indexed="43"/>
        <bgColor indexed="3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medium">
        <color indexed="1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579">
    <xf numFmtId="0" fontId="0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0" fontId="21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5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2" borderId="0" applyNumberFormat="0" applyBorder="0" applyAlignment="0" applyProtection="0"/>
    <xf numFmtId="0" fontId="27" fillId="5" borderId="0" applyNumberFormat="0" applyBorder="0" applyAlignment="0" applyProtection="0"/>
    <xf numFmtId="0" fontId="27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8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7" fillId="5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9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20" borderId="0" applyNumberFormat="0" applyBorder="0" applyProtection="0">
      <alignment horizontal="left"/>
    </xf>
    <xf numFmtId="0" fontId="28" fillId="20" borderId="0" applyNumberFormat="0" applyBorder="0" applyProtection="0">
      <alignment horizontal="left"/>
    </xf>
    <xf numFmtId="0" fontId="28" fillId="20" borderId="0" applyNumberFormat="0" applyBorder="0" applyProtection="0">
      <alignment horizontal="left"/>
    </xf>
    <xf numFmtId="0" fontId="28" fillId="20" borderId="0" applyNumberFormat="0" applyBorder="0" applyProtection="0">
      <alignment horizontal="left"/>
    </xf>
    <xf numFmtId="0" fontId="28" fillId="20" borderId="0" applyNumberFormat="0" applyBorder="0" applyProtection="0">
      <alignment horizontal="left"/>
    </xf>
    <xf numFmtId="0" fontId="28" fillId="20" borderId="0" applyNumberFormat="0" applyBorder="0" applyProtection="0">
      <alignment horizontal="left"/>
    </xf>
    <xf numFmtId="0" fontId="28" fillId="20" borderId="0" applyNumberFormat="0" applyBorder="0" applyProtection="0">
      <alignment horizontal="left"/>
    </xf>
    <xf numFmtId="0" fontId="28" fillId="20" borderId="0" applyNumberFormat="0" applyBorder="0" applyProtection="0">
      <alignment horizontal="left"/>
    </xf>
    <xf numFmtId="0" fontId="28" fillId="7" borderId="0" applyNumberFormat="0" applyBorder="0" applyAlignment="0" applyProtection="0"/>
    <xf numFmtId="0" fontId="28" fillId="21" borderId="0" applyNumberFormat="0" applyBorder="0" applyProtection="0">
      <alignment horizontal="left"/>
    </xf>
    <xf numFmtId="0" fontId="28" fillId="10" borderId="0" applyNumberFormat="0" applyBorder="0" applyAlignment="0" applyProtection="0"/>
    <xf numFmtId="0" fontId="28" fillId="22" borderId="0" applyNumberFormat="0" applyBorder="0" applyProtection="0">
      <alignment horizontal="left"/>
    </xf>
    <xf numFmtId="0" fontId="28" fillId="22" borderId="0" applyNumberFormat="0" applyBorder="0" applyProtection="0">
      <alignment horizontal="left"/>
    </xf>
    <xf numFmtId="0" fontId="28" fillId="22" borderId="0" applyNumberFormat="0" applyBorder="0" applyProtection="0">
      <alignment horizontal="left"/>
    </xf>
    <xf numFmtId="0" fontId="28" fillId="22" borderId="0" applyNumberFormat="0" applyBorder="0" applyProtection="0">
      <alignment horizontal="left"/>
    </xf>
    <xf numFmtId="0" fontId="28" fillId="22" borderId="0" applyNumberFormat="0" applyBorder="0" applyProtection="0">
      <alignment horizontal="left"/>
    </xf>
    <xf numFmtId="0" fontId="28" fillId="22" borderId="0" applyNumberFormat="0" applyBorder="0" applyProtection="0">
      <alignment horizontal="left"/>
    </xf>
    <xf numFmtId="0" fontId="28" fillId="22" borderId="0" applyNumberFormat="0" applyBorder="0" applyProtection="0">
      <alignment horizontal="left"/>
    </xf>
    <xf numFmtId="0" fontId="28" fillId="22" borderId="0" applyNumberFormat="0" applyBorder="0" applyProtection="0">
      <alignment horizontal="left"/>
    </xf>
    <xf numFmtId="0" fontId="28" fillId="10" borderId="0" applyNumberFormat="0" applyBorder="0" applyAlignment="0" applyProtection="0"/>
    <xf numFmtId="0" fontId="28" fillId="23" borderId="0" applyNumberFormat="0" applyBorder="0" applyProtection="0">
      <alignment horizontal="left"/>
    </xf>
    <xf numFmtId="0" fontId="28" fillId="14" borderId="0" applyNumberFormat="0" applyBorder="0" applyAlignment="0" applyProtection="0"/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14" borderId="0" applyNumberFormat="0" applyBorder="0" applyAlignment="0" applyProtection="0"/>
    <xf numFmtId="0" fontId="28" fillId="15" borderId="0" applyNumberFormat="0" applyBorder="0" applyProtection="0">
      <alignment horizontal="left"/>
    </xf>
    <xf numFmtId="0" fontId="28" fillId="16" borderId="0" applyNumberFormat="0" applyBorder="0" applyAlignment="0" applyProtection="0"/>
    <xf numFmtId="0" fontId="28" fillId="25" borderId="0" applyNumberFormat="0" applyBorder="0" applyProtection="0">
      <alignment horizontal="left"/>
    </xf>
    <xf numFmtId="0" fontId="28" fillId="25" borderId="0" applyNumberFormat="0" applyBorder="0" applyProtection="0">
      <alignment horizontal="left"/>
    </xf>
    <xf numFmtId="0" fontId="28" fillId="25" borderId="0" applyNumberFormat="0" applyBorder="0" applyProtection="0">
      <alignment horizontal="left"/>
    </xf>
    <xf numFmtId="0" fontId="28" fillId="25" borderId="0" applyNumberFormat="0" applyBorder="0" applyProtection="0">
      <alignment horizontal="left"/>
    </xf>
    <xf numFmtId="0" fontId="28" fillId="25" borderId="0" applyNumberFormat="0" applyBorder="0" applyProtection="0">
      <alignment horizontal="left"/>
    </xf>
    <xf numFmtId="0" fontId="28" fillId="25" borderId="0" applyNumberFormat="0" applyBorder="0" applyProtection="0">
      <alignment horizontal="left"/>
    </xf>
    <xf numFmtId="0" fontId="28" fillId="25" borderId="0" applyNumberFormat="0" applyBorder="0" applyProtection="0">
      <alignment horizontal="left"/>
    </xf>
    <xf numFmtId="0" fontId="28" fillId="25" borderId="0" applyNumberFormat="0" applyBorder="0" applyProtection="0">
      <alignment horizontal="left"/>
    </xf>
    <xf numFmtId="0" fontId="28" fillId="16" borderId="0" applyNumberFormat="0" applyBorder="0" applyAlignment="0" applyProtection="0"/>
    <xf numFmtId="0" fontId="28" fillId="26" borderId="0" applyNumberFormat="0" applyBorder="0" applyProtection="0">
      <alignment horizontal="left"/>
    </xf>
    <xf numFmtId="0" fontId="28" fillId="5" borderId="0" applyNumberFormat="0" applyBorder="0" applyAlignment="0" applyProtection="0"/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5" borderId="0" applyNumberFormat="0" applyBorder="0" applyAlignment="0" applyProtection="0"/>
    <xf numFmtId="0" fontId="28" fillId="18" borderId="0" applyNumberFormat="0" applyBorder="0" applyProtection="0">
      <alignment horizontal="left"/>
    </xf>
    <xf numFmtId="0" fontId="28" fillId="3" borderId="0" applyNumberFormat="0" applyBorder="0" applyAlignment="0" applyProtection="0"/>
    <xf numFmtId="0" fontId="28" fillId="28" borderId="0" applyNumberFormat="0" applyBorder="0" applyProtection="0">
      <alignment horizontal="left"/>
    </xf>
    <xf numFmtId="0" fontId="28" fillId="28" borderId="0" applyNumberFormat="0" applyBorder="0" applyProtection="0">
      <alignment horizontal="left"/>
    </xf>
    <xf numFmtId="0" fontId="28" fillId="28" borderId="0" applyNumberFormat="0" applyBorder="0" applyProtection="0">
      <alignment horizontal="left"/>
    </xf>
    <xf numFmtId="0" fontId="28" fillId="28" borderId="0" applyNumberFormat="0" applyBorder="0" applyProtection="0">
      <alignment horizontal="left"/>
    </xf>
    <xf numFmtId="0" fontId="28" fillId="28" borderId="0" applyNumberFormat="0" applyBorder="0" applyProtection="0">
      <alignment horizontal="left"/>
    </xf>
    <xf numFmtId="0" fontId="28" fillId="28" borderId="0" applyNumberFormat="0" applyBorder="0" applyProtection="0">
      <alignment horizontal="left"/>
    </xf>
    <xf numFmtId="0" fontId="28" fillId="28" borderId="0" applyNumberFormat="0" applyBorder="0" applyProtection="0">
      <alignment horizontal="left"/>
    </xf>
    <xf numFmtId="0" fontId="28" fillId="28" borderId="0" applyNumberFormat="0" applyBorder="0" applyProtection="0">
      <alignment horizontal="left"/>
    </xf>
    <xf numFmtId="0" fontId="28" fillId="3" borderId="0" applyNumberFormat="0" applyBorder="0" applyAlignment="0" applyProtection="0"/>
    <xf numFmtId="0" fontId="28" fillId="29" borderId="0" applyNumberFormat="0" applyBorder="0" applyProtection="0">
      <alignment horizontal="left"/>
    </xf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" borderId="0" applyNumberFormat="0" applyBorder="0" applyAlignment="0" applyProtection="0"/>
    <xf numFmtId="0" fontId="28" fillId="34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7" fillId="33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7" fillId="31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7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4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7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4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7" fillId="33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33" borderId="0" applyNumberFormat="0" applyBorder="0" applyAlignment="0" applyProtection="0"/>
    <xf numFmtId="0" fontId="28" fillId="44" borderId="0" applyNumberFormat="0" applyBorder="0" applyProtection="0">
      <alignment horizontal="left"/>
    </xf>
    <xf numFmtId="0" fontId="28" fillId="31" borderId="0" applyNumberFormat="0" applyBorder="0" applyAlignment="0" applyProtection="0"/>
    <xf numFmtId="0" fontId="28" fillId="45" borderId="0" applyNumberFormat="0" applyBorder="0" applyProtection="0">
      <alignment horizontal="left"/>
    </xf>
    <xf numFmtId="0" fontId="28" fillId="45" borderId="0" applyNumberFormat="0" applyBorder="0" applyProtection="0">
      <alignment horizontal="left"/>
    </xf>
    <xf numFmtId="0" fontId="28" fillId="45" borderId="0" applyNumberFormat="0" applyBorder="0" applyProtection="0">
      <alignment horizontal="left"/>
    </xf>
    <xf numFmtId="0" fontId="28" fillId="45" borderId="0" applyNumberFormat="0" applyBorder="0" applyProtection="0">
      <alignment horizontal="left"/>
    </xf>
    <xf numFmtId="0" fontId="28" fillId="45" borderId="0" applyNumberFormat="0" applyBorder="0" applyProtection="0">
      <alignment horizontal="left"/>
    </xf>
    <xf numFmtId="0" fontId="28" fillId="45" borderId="0" applyNumberFormat="0" applyBorder="0" applyProtection="0">
      <alignment horizontal="left"/>
    </xf>
    <xf numFmtId="0" fontId="28" fillId="45" borderId="0" applyNumberFormat="0" applyBorder="0" applyProtection="0">
      <alignment horizontal="left"/>
    </xf>
    <xf numFmtId="0" fontId="28" fillId="45" borderId="0" applyNumberFormat="0" applyBorder="0" applyProtection="0">
      <alignment horizontal="left"/>
    </xf>
    <xf numFmtId="0" fontId="28" fillId="31" borderId="0" applyNumberFormat="0" applyBorder="0" applyAlignment="0" applyProtection="0"/>
    <xf numFmtId="0" fontId="28" fillId="22" borderId="0" applyNumberFormat="0" applyBorder="0" applyProtection="0">
      <alignment horizontal="left"/>
    </xf>
    <xf numFmtId="0" fontId="28" fillId="39" borderId="0" applyNumberFormat="0" applyBorder="0" applyAlignment="0" applyProtection="0"/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24" borderId="0" applyNumberFormat="0" applyBorder="0" applyProtection="0">
      <alignment horizontal="left"/>
    </xf>
    <xf numFmtId="0" fontId="28" fillId="39" borderId="0" applyNumberFormat="0" applyBorder="0" applyAlignment="0" applyProtection="0"/>
    <xf numFmtId="0" fontId="28" fillId="40" borderId="0" applyNumberFormat="0" applyBorder="0" applyProtection="0">
      <alignment horizontal="left"/>
    </xf>
    <xf numFmtId="0" fontId="28" fillId="16" borderId="0" applyNumberFormat="0" applyBorder="0" applyAlignment="0" applyProtection="0"/>
    <xf numFmtId="0" fontId="28" fillId="46" borderId="0" applyNumberFormat="0" applyBorder="0" applyProtection="0">
      <alignment horizontal="left"/>
    </xf>
    <xf numFmtId="0" fontId="28" fillId="46" borderId="0" applyNumberFormat="0" applyBorder="0" applyProtection="0">
      <alignment horizontal="left"/>
    </xf>
    <xf numFmtId="0" fontId="28" fillId="46" borderId="0" applyNumberFormat="0" applyBorder="0" applyProtection="0">
      <alignment horizontal="left"/>
    </xf>
    <xf numFmtId="0" fontId="28" fillId="46" borderId="0" applyNumberFormat="0" applyBorder="0" applyProtection="0">
      <alignment horizontal="left"/>
    </xf>
    <xf numFmtId="0" fontId="28" fillId="46" borderId="0" applyNumberFormat="0" applyBorder="0" applyProtection="0">
      <alignment horizontal="left"/>
    </xf>
    <xf numFmtId="0" fontId="28" fillId="46" borderId="0" applyNumberFormat="0" applyBorder="0" applyProtection="0">
      <alignment horizontal="left"/>
    </xf>
    <xf numFmtId="0" fontId="28" fillId="46" borderId="0" applyNumberFormat="0" applyBorder="0" applyProtection="0">
      <alignment horizontal="left"/>
    </xf>
    <xf numFmtId="0" fontId="28" fillId="46" borderId="0" applyNumberFormat="0" applyBorder="0" applyProtection="0">
      <alignment horizontal="left"/>
    </xf>
    <xf numFmtId="0" fontId="28" fillId="16" borderId="0" applyNumberFormat="0" applyBorder="0" applyAlignment="0" applyProtection="0"/>
    <xf numFmtId="0" fontId="28" fillId="26" borderId="0" applyNumberFormat="0" applyBorder="0" applyProtection="0">
      <alignment horizontal="left"/>
    </xf>
    <xf numFmtId="0" fontId="28" fillId="33" borderId="0" applyNumberFormat="0" applyBorder="0" applyAlignment="0" applyProtection="0"/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27" borderId="0" applyNumberFormat="0" applyBorder="0" applyProtection="0">
      <alignment horizontal="left"/>
    </xf>
    <xf numFmtId="0" fontId="28" fillId="33" borderId="0" applyNumberFormat="0" applyBorder="0" applyAlignment="0" applyProtection="0"/>
    <xf numFmtId="0" fontId="28" fillId="44" borderId="0" applyNumberFormat="0" applyBorder="0" applyProtection="0">
      <alignment horizontal="left"/>
    </xf>
    <xf numFmtId="0" fontId="28" fillId="42" borderId="0" applyNumberFormat="0" applyBorder="0" applyAlignment="0" applyProtection="0"/>
    <xf numFmtId="0" fontId="28" fillId="47" borderId="0" applyNumberFormat="0" applyBorder="0" applyProtection="0">
      <alignment horizontal="left"/>
    </xf>
    <xf numFmtId="0" fontId="28" fillId="47" borderId="0" applyNumberFormat="0" applyBorder="0" applyProtection="0">
      <alignment horizontal="left"/>
    </xf>
    <xf numFmtId="0" fontId="28" fillId="47" borderId="0" applyNumberFormat="0" applyBorder="0" applyProtection="0">
      <alignment horizontal="left"/>
    </xf>
    <xf numFmtId="0" fontId="28" fillId="47" borderId="0" applyNumberFormat="0" applyBorder="0" applyProtection="0">
      <alignment horizontal="left"/>
    </xf>
    <xf numFmtId="0" fontId="28" fillId="47" borderId="0" applyNumberFormat="0" applyBorder="0" applyProtection="0">
      <alignment horizontal="left"/>
    </xf>
    <xf numFmtId="0" fontId="28" fillId="47" borderId="0" applyNumberFormat="0" applyBorder="0" applyProtection="0">
      <alignment horizontal="left"/>
    </xf>
    <xf numFmtId="0" fontId="28" fillId="47" borderId="0" applyNumberFormat="0" applyBorder="0" applyProtection="0">
      <alignment horizontal="left"/>
    </xf>
    <xf numFmtId="0" fontId="28" fillId="47" borderId="0" applyNumberFormat="0" applyBorder="0" applyProtection="0">
      <alignment horizontal="left"/>
    </xf>
    <xf numFmtId="0" fontId="28" fillId="42" borderId="0" applyNumberFormat="0" applyBorder="0" applyAlignment="0" applyProtection="0"/>
    <xf numFmtId="0" fontId="28" fillId="43" borderId="0" applyNumberFormat="0" applyBorder="0" applyProtection="0">
      <alignment horizontal="left"/>
    </xf>
    <xf numFmtId="0" fontId="29" fillId="4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0" borderId="0" applyNumberFormat="0" applyBorder="0" applyAlignment="0" applyProtection="0"/>
    <xf numFmtId="0" fontId="29" fillId="48" borderId="0" applyNumberFormat="0" applyBorder="0" applyAlignment="0" applyProtection="0"/>
    <xf numFmtId="0" fontId="29" fillId="3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29" fillId="31" borderId="0" applyNumberFormat="0" applyBorder="0" applyAlignment="0" applyProtection="0"/>
    <xf numFmtId="0" fontId="30" fillId="37" borderId="0" applyNumberFormat="0" applyBorder="0" applyAlignment="0" applyProtection="0"/>
    <xf numFmtId="0" fontId="30" fillId="3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2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29" fillId="52" borderId="0" applyNumberFormat="0" applyBorder="0" applyAlignment="0" applyProtection="0"/>
    <xf numFmtId="0" fontId="30" fillId="53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52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29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54" borderId="0" applyNumberFormat="0" applyBorder="0" applyAlignment="0" applyProtection="0"/>
    <xf numFmtId="0" fontId="30" fillId="5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54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50" borderId="0" applyNumberFormat="0" applyBorder="0" applyAlignment="0" applyProtection="0"/>
    <xf numFmtId="0" fontId="30" fillId="27" borderId="0" applyNumberFormat="0" applyBorder="0" applyProtection="0">
      <alignment horizontal="left"/>
    </xf>
    <xf numFmtId="0" fontId="30" fillId="27" borderId="0" applyNumberFormat="0" applyBorder="0" applyProtection="0">
      <alignment horizontal="left"/>
    </xf>
    <xf numFmtId="0" fontId="30" fillId="27" borderId="0" applyNumberFormat="0" applyBorder="0" applyProtection="0">
      <alignment horizontal="left"/>
    </xf>
    <xf numFmtId="0" fontId="30" fillId="27" borderId="0" applyNumberFormat="0" applyBorder="0" applyProtection="0">
      <alignment horizontal="left"/>
    </xf>
    <xf numFmtId="0" fontId="30" fillId="56" borderId="0" applyNumberFormat="0" applyBorder="0" applyProtection="0">
      <alignment horizontal="left"/>
    </xf>
    <xf numFmtId="0" fontId="30" fillId="31" borderId="0" applyNumberFormat="0" applyBorder="0" applyAlignment="0" applyProtection="0"/>
    <xf numFmtId="0" fontId="30" fillId="45" borderId="0" applyNumberFormat="0" applyBorder="0" applyProtection="0">
      <alignment horizontal="left"/>
    </xf>
    <xf numFmtId="0" fontId="30" fillId="45" borderId="0" applyNumberFormat="0" applyBorder="0" applyProtection="0">
      <alignment horizontal="left"/>
    </xf>
    <xf numFmtId="0" fontId="30" fillId="45" borderId="0" applyNumberFormat="0" applyBorder="0" applyProtection="0">
      <alignment horizontal="left"/>
    </xf>
    <xf numFmtId="0" fontId="30" fillId="45" borderId="0" applyNumberFormat="0" applyBorder="0" applyProtection="0">
      <alignment horizontal="left"/>
    </xf>
    <xf numFmtId="0" fontId="30" fillId="22" borderId="0" applyNumberFormat="0" applyBorder="0" applyProtection="0">
      <alignment horizontal="left"/>
    </xf>
    <xf numFmtId="0" fontId="30" fillId="39" borderId="0" applyNumberFormat="0" applyBorder="0" applyAlignment="0" applyProtection="0"/>
    <xf numFmtId="0" fontId="30" fillId="24" borderId="0" applyNumberFormat="0" applyBorder="0" applyProtection="0">
      <alignment horizontal="left"/>
    </xf>
    <xf numFmtId="0" fontId="30" fillId="24" borderId="0" applyNumberFormat="0" applyBorder="0" applyProtection="0">
      <alignment horizontal="left"/>
    </xf>
    <xf numFmtId="0" fontId="30" fillId="24" borderId="0" applyNumberFormat="0" applyBorder="0" applyProtection="0">
      <alignment horizontal="left"/>
    </xf>
    <xf numFmtId="0" fontId="30" fillId="24" borderId="0" applyNumberFormat="0" applyBorder="0" applyProtection="0">
      <alignment horizontal="left"/>
    </xf>
    <xf numFmtId="0" fontId="30" fillId="40" borderId="0" applyNumberFormat="0" applyBorder="0" applyProtection="0">
      <alignment horizontal="left"/>
    </xf>
    <xf numFmtId="0" fontId="30" fillId="52" borderId="0" applyNumberFormat="0" applyBorder="0" applyAlignment="0" applyProtection="0"/>
    <xf numFmtId="0" fontId="30" fillId="57" borderId="0" applyNumberFormat="0" applyBorder="0" applyProtection="0">
      <alignment horizontal="left"/>
    </xf>
    <xf numFmtId="0" fontId="30" fillId="57" borderId="0" applyNumberFormat="0" applyBorder="0" applyProtection="0">
      <alignment horizontal="left"/>
    </xf>
    <xf numFmtId="0" fontId="30" fillId="57" borderId="0" applyNumberFormat="0" applyBorder="0" applyProtection="0">
      <alignment horizontal="left"/>
    </xf>
    <xf numFmtId="0" fontId="30" fillId="57" borderId="0" applyNumberFormat="0" applyBorder="0" applyProtection="0">
      <alignment horizontal="left"/>
    </xf>
    <xf numFmtId="0" fontId="30" fillId="53" borderId="0" applyNumberFormat="0" applyBorder="0" applyProtection="0">
      <alignment horizontal="left"/>
    </xf>
    <xf numFmtId="0" fontId="30" fillId="48" borderId="0" applyNumberFormat="0" applyBorder="0" applyAlignment="0" applyProtection="0"/>
    <xf numFmtId="0" fontId="30" fillId="27" borderId="0" applyNumberFormat="0" applyBorder="0" applyProtection="0">
      <alignment horizontal="left"/>
    </xf>
    <xf numFmtId="0" fontId="30" fillId="27" borderId="0" applyNumberFormat="0" applyBorder="0" applyProtection="0">
      <alignment horizontal="left"/>
    </xf>
    <xf numFmtId="0" fontId="30" fillId="27" borderId="0" applyNumberFormat="0" applyBorder="0" applyProtection="0">
      <alignment horizontal="left"/>
    </xf>
    <xf numFmtId="0" fontId="30" fillId="27" borderId="0" applyNumberFormat="0" applyBorder="0" applyProtection="0">
      <alignment horizontal="left"/>
    </xf>
    <xf numFmtId="0" fontId="30" fillId="49" borderId="0" applyNumberFormat="0" applyBorder="0" applyProtection="0">
      <alignment horizontal="left"/>
    </xf>
    <xf numFmtId="0" fontId="30" fillId="54" borderId="0" applyNumberFormat="0" applyBorder="0" applyAlignment="0" applyProtection="0"/>
    <xf numFmtId="0" fontId="30" fillId="22" borderId="0" applyNumberFormat="0" applyBorder="0" applyProtection="0">
      <alignment horizontal="left"/>
    </xf>
    <xf numFmtId="0" fontId="30" fillId="22" borderId="0" applyNumberFormat="0" applyBorder="0" applyProtection="0">
      <alignment horizontal="left"/>
    </xf>
    <xf numFmtId="0" fontId="30" fillId="22" borderId="0" applyNumberFormat="0" applyBorder="0" applyProtection="0">
      <alignment horizontal="left"/>
    </xf>
    <xf numFmtId="0" fontId="30" fillId="22" borderId="0" applyNumberFormat="0" applyBorder="0" applyProtection="0">
      <alignment horizontal="left"/>
    </xf>
    <xf numFmtId="0" fontId="30" fillId="58" borderId="0" applyNumberFormat="0" applyBorder="0" applyProtection="0">
      <alignment horizontal="left"/>
    </xf>
    <xf numFmtId="0" fontId="31" fillId="0" borderId="0" applyNumberFormat="0" applyFill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9" fillId="48" borderId="0" applyNumberFormat="0" applyBorder="0" applyAlignment="0" applyProtection="0"/>
    <xf numFmtId="0" fontId="29" fillId="61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29" fillId="48" borderId="0" applyNumberFormat="0" applyBorder="0" applyAlignment="0" applyProtection="0"/>
    <xf numFmtId="0" fontId="29" fillId="63" borderId="0" applyNumberFormat="0" applyBorder="0" applyAlignment="0" applyProtection="0"/>
    <xf numFmtId="0" fontId="33" fillId="10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3" fillId="10" borderId="0" applyNumberFormat="0" applyBorder="0" applyAlignment="0" applyProtection="0"/>
    <xf numFmtId="165" fontId="35" fillId="0" borderId="4" applyAlignment="0" applyProtection="0"/>
    <xf numFmtId="165" fontId="35" fillId="0" borderId="4" applyAlignment="0" applyProtection="0"/>
    <xf numFmtId="166" fontId="36" fillId="0" borderId="0" applyFill="0" applyBorder="0" applyAlignment="0"/>
    <xf numFmtId="167" fontId="36" fillId="0" borderId="0" applyFill="0" applyBorder="0" applyAlignment="0"/>
    <xf numFmtId="168" fontId="36" fillId="0" borderId="0" applyFill="0" applyBorder="0" applyAlignment="0"/>
    <xf numFmtId="169" fontId="36" fillId="0" borderId="0" applyFill="0" applyBorder="0" applyAlignment="0"/>
    <xf numFmtId="170" fontId="36" fillId="0" borderId="0" applyFill="0" applyBorder="0" applyAlignment="0"/>
    <xf numFmtId="166" fontId="36" fillId="0" borderId="0" applyFill="0" applyBorder="0" applyAlignment="0"/>
    <xf numFmtId="171" fontId="36" fillId="0" borderId="0" applyFill="0" applyBorder="0" applyAlignment="0"/>
    <xf numFmtId="167" fontId="36" fillId="0" borderId="0" applyFill="0" applyBorder="0" applyAlignment="0"/>
    <xf numFmtId="0" fontId="37" fillId="2" borderId="5" applyNumberFormat="0" applyAlignment="0" applyProtection="0"/>
    <xf numFmtId="0" fontId="37" fillId="2" borderId="5" applyNumberFormat="0" applyAlignment="0" applyProtection="0"/>
    <xf numFmtId="0" fontId="37" fillId="2" borderId="5" applyNumberFormat="0" applyAlignment="0" applyProtection="0"/>
    <xf numFmtId="0" fontId="37" fillId="2" borderId="5" applyNumberFormat="0" applyAlignment="0" applyProtection="0"/>
    <xf numFmtId="0" fontId="38" fillId="64" borderId="6" applyNumberFormat="0" applyAlignment="0" applyProtection="0"/>
    <xf numFmtId="49" fontId="39" fillId="0" borderId="2">
      <alignment horizontal="center" vertical="center"/>
      <protection locked="0"/>
    </xf>
    <xf numFmtId="172" fontId="40" fillId="0" borderId="7" applyBorder="0" applyAlignment="0">
      <alignment horizontal="right" wrapText="1"/>
    </xf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4" fontId="23" fillId="0" borderId="0" applyFill="0" applyBorder="0" applyAlignment="0" applyProtection="0"/>
    <xf numFmtId="175" fontId="23" fillId="0" borderId="0" applyFill="0" applyBorder="0" applyAlignment="0" applyProtection="0"/>
    <xf numFmtId="174" fontId="23" fillId="0" borderId="0" applyFill="0" applyBorder="0" applyAlignment="0" applyProtection="0"/>
    <xf numFmtId="174" fontId="26" fillId="0" borderId="0" applyFill="0" applyBorder="0" applyAlignment="0" applyProtection="0"/>
    <xf numFmtId="173" fontId="41" fillId="0" borderId="0" applyFont="0" applyFill="0" applyBorder="0" applyAlignment="0" applyProtection="0"/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2" fontId="40" fillId="0" borderId="7" applyBorder="0" applyAlignment="0">
      <alignment horizontal="right" wrapText="1"/>
    </xf>
    <xf numFmtId="176" fontId="2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7" fontId="21" fillId="0" borderId="0" applyFont="0" applyFill="0" applyBorder="0" applyAlignment="0" applyProtection="0"/>
    <xf numFmtId="14" fontId="36" fillId="0" borderId="0" applyFill="0" applyBorder="0" applyAlignment="0"/>
    <xf numFmtId="49" fontId="26" fillId="0" borderId="2">
      <alignment horizontal="left" vertical="center"/>
      <protection locked="0"/>
    </xf>
    <xf numFmtId="178" fontId="43" fillId="0" borderId="0" applyFont="0" applyFill="0" applyBorder="0" applyAlignment="0" applyProtection="0"/>
    <xf numFmtId="179" fontId="43" fillId="0" borderId="0" applyFont="0" applyFill="0" applyBorder="0" applyAlignment="0" applyProtection="0"/>
    <xf numFmtId="166" fontId="44" fillId="0" borderId="0" applyFill="0" applyBorder="0" applyAlignment="0"/>
    <xf numFmtId="167" fontId="44" fillId="0" borderId="0" applyFill="0" applyBorder="0" applyAlignment="0"/>
    <xf numFmtId="166" fontId="44" fillId="0" borderId="0" applyFill="0" applyBorder="0" applyAlignment="0"/>
    <xf numFmtId="171" fontId="44" fillId="0" borderId="0" applyFill="0" applyBorder="0" applyAlignment="0"/>
    <xf numFmtId="167" fontId="44" fillId="0" borderId="0" applyFill="0" applyBorder="0" applyAlignment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180" fontId="2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81" fontId="44" fillId="0" borderId="0" applyNumberFormat="0" applyFill="0" applyBorder="0" applyAlignment="0" applyProtection="0"/>
    <xf numFmtId="182" fontId="48" fillId="0" borderId="0" applyAlignment="0">
      <alignment wrapText="1"/>
    </xf>
    <xf numFmtId="0" fontId="49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49" fillId="14" borderId="0" applyNumberFormat="0" applyBorder="0" applyAlignment="0" applyProtection="0"/>
    <xf numFmtId="38" fontId="51" fillId="66" borderId="0" applyNumberFormat="0" applyBorder="0" applyAlignment="0" applyProtection="0"/>
    <xf numFmtId="0" fontId="52" fillId="0" borderId="8" applyNumberFormat="0" applyAlignment="0" applyProtection="0">
      <alignment horizontal="left" vertical="center"/>
    </xf>
    <xf numFmtId="0" fontId="52" fillId="0" borderId="8" applyNumberFormat="0" applyAlignment="0" applyProtection="0">
      <alignment horizontal="left" vertical="center"/>
    </xf>
    <xf numFmtId="0" fontId="52" fillId="0" borderId="8" applyNumberFormat="0" applyAlignment="0" applyProtection="0">
      <alignment horizontal="left" vertical="center"/>
    </xf>
    <xf numFmtId="0" fontId="52" fillId="0" borderId="8" applyNumberFormat="0" applyAlignment="0" applyProtection="0">
      <alignment horizontal="left" vertical="center"/>
    </xf>
    <xf numFmtId="0" fontId="52" fillId="0" borderId="8" applyNumberFormat="0" applyAlignment="0" applyProtection="0">
      <alignment horizontal="left" vertical="center"/>
    </xf>
    <xf numFmtId="0" fontId="52" fillId="0" borderId="8" applyNumberFormat="0" applyAlignment="0" applyProtection="0">
      <alignment horizontal="left" vertical="center"/>
    </xf>
    <xf numFmtId="0" fontId="52" fillId="0" borderId="9">
      <alignment horizontal="left" vertical="center"/>
    </xf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6" fillId="0" borderId="11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11" applyNumberFormat="0" applyFill="0" applyAlignment="0" applyProtection="0"/>
    <xf numFmtId="0" fontId="58" fillId="0" borderId="12" applyNumberFormat="0" applyFill="0" applyAlignment="0" applyProtection="0"/>
    <xf numFmtId="0" fontId="53" fillId="0" borderId="0" applyNumberFormat="0" applyFill="0" applyBorder="0" applyAlignment="0" applyProtection="0"/>
    <xf numFmtId="0" fontId="58" fillId="0" borderId="12" applyNumberFormat="0" applyFill="0" applyAlignment="0" applyProtection="0"/>
    <xf numFmtId="0" fontId="58" fillId="0" borderId="0" applyNumberFormat="0" applyFill="0" applyBorder="0" applyAlignment="0" applyProtection="0"/>
    <xf numFmtId="183" fontId="59" fillId="0" borderId="0" applyNumberFormat="0"/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/>
    <xf numFmtId="0" fontId="62" fillId="3" borderId="5" applyNumberFormat="0" applyAlignment="0" applyProtection="0"/>
    <xf numFmtId="10" fontId="51" fillId="67" borderId="2" applyNumberFormat="0" applyBorder="0" applyAlignment="0" applyProtection="0"/>
    <xf numFmtId="0" fontId="62" fillId="3" borderId="5" applyNumberFormat="0" applyAlignment="0" applyProtection="0"/>
    <xf numFmtId="0" fontId="62" fillId="3" borderId="5" applyNumberFormat="0" applyAlignment="0" applyProtection="0"/>
    <xf numFmtId="0" fontId="62" fillId="3" borderId="5" applyNumberFormat="0" applyAlignment="0" applyProtection="0"/>
    <xf numFmtId="0" fontId="62" fillId="3" borderId="5" applyNumberFormat="0" applyAlignment="0" applyProtection="0"/>
    <xf numFmtId="0" fontId="62" fillId="3" borderId="5" applyNumberFormat="0" applyAlignment="0" applyProtection="0"/>
    <xf numFmtId="0" fontId="62" fillId="3" borderId="5" applyNumberFormat="0" applyAlignment="0" applyProtection="0"/>
    <xf numFmtId="49" fontId="26" fillId="0" borderId="0" applyNumberFormat="0" applyFont="0" applyAlignment="0">
      <alignment vertical="top" wrapText="1"/>
      <protection locked="0"/>
    </xf>
    <xf numFmtId="49" fontId="26" fillId="0" borderId="0" applyNumberFormat="0" applyFont="0" applyAlignment="0">
      <alignment vertical="top" wrapText="1"/>
    </xf>
    <xf numFmtId="49" fontId="26" fillId="0" borderId="0" applyNumberFormat="0" applyFont="0" applyAlignment="0">
      <alignment vertical="top" wrapText="1"/>
    </xf>
    <xf numFmtId="49" fontId="26" fillId="0" borderId="0" applyNumberFormat="0" applyFont="0" applyAlignment="0">
      <alignment vertical="top" wrapText="1"/>
    </xf>
    <xf numFmtId="0" fontId="26" fillId="0" borderId="0" applyNumberFormat="0" applyAlignment="0">
      <protection locked="0"/>
    </xf>
    <xf numFmtId="49" fontId="63" fillId="68" borderId="13">
      <alignment horizontal="left" vertical="center"/>
      <protection locked="0"/>
    </xf>
    <xf numFmtId="4" fontId="63" fillId="68" borderId="13">
      <alignment horizontal="right" vertical="center"/>
      <protection locked="0"/>
    </xf>
    <xf numFmtId="4" fontId="64" fillId="68" borderId="13">
      <alignment horizontal="right" vertical="center"/>
      <protection locked="0"/>
    </xf>
    <xf numFmtId="49" fontId="65" fillId="68" borderId="2">
      <alignment horizontal="left" vertical="center"/>
      <protection locked="0"/>
    </xf>
    <xf numFmtId="49" fontId="66" fillId="68" borderId="2">
      <alignment horizontal="left" vertical="center"/>
      <protection locked="0"/>
    </xf>
    <xf numFmtId="4" fontId="65" fillId="68" borderId="2">
      <alignment horizontal="right" vertical="center"/>
      <protection locked="0"/>
    </xf>
    <xf numFmtId="4" fontId="67" fillId="68" borderId="2">
      <alignment horizontal="right" vertical="center"/>
      <protection locked="0"/>
    </xf>
    <xf numFmtId="49" fontId="39" fillId="68" borderId="2">
      <alignment horizontal="left" vertical="center"/>
      <protection locked="0"/>
    </xf>
    <xf numFmtId="49" fontId="64" fillId="68" borderId="2">
      <alignment horizontal="left" vertical="center"/>
      <protection locked="0"/>
    </xf>
    <xf numFmtId="4" fontId="39" fillId="68" borderId="2">
      <alignment horizontal="right" vertical="center"/>
      <protection locked="0"/>
    </xf>
    <xf numFmtId="4" fontId="64" fillId="68" borderId="2">
      <alignment horizontal="right" vertical="center"/>
      <protection locked="0"/>
    </xf>
    <xf numFmtId="49" fontId="68" fillId="68" borderId="2">
      <alignment horizontal="left" vertical="center"/>
      <protection locked="0"/>
    </xf>
    <xf numFmtId="49" fontId="69" fillId="68" borderId="2">
      <alignment horizontal="left" vertical="center"/>
      <protection locked="0"/>
    </xf>
    <xf numFmtId="4" fontId="68" fillId="68" borderId="2">
      <alignment horizontal="right" vertical="center"/>
      <protection locked="0"/>
    </xf>
    <xf numFmtId="4" fontId="70" fillId="68" borderId="2">
      <alignment horizontal="right" vertical="center"/>
      <protection locked="0"/>
    </xf>
    <xf numFmtId="49" fontId="71" fillId="0" borderId="2">
      <alignment horizontal="left" vertical="center"/>
      <protection locked="0"/>
    </xf>
    <xf numFmtId="49" fontId="72" fillId="0" borderId="2">
      <alignment horizontal="left" vertical="center"/>
      <protection locked="0"/>
    </xf>
    <xf numFmtId="4" fontId="71" fillId="0" borderId="2">
      <alignment horizontal="right" vertical="center"/>
      <protection locked="0"/>
    </xf>
    <xf numFmtId="4" fontId="72" fillId="0" borderId="2">
      <alignment horizontal="right" vertical="center"/>
      <protection locked="0"/>
    </xf>
    <xf numFmtId="49" fontId="73" fillId="0" borderId="2">
      <alignment horizontal="left" vertical="center"/>
      <protection locked="0"/>
    </xf>
    <xf numFmtId="49" fontId="74" fillId="0" borderId="2">
      <alignment horizontal="left" vertical="center"/>
      <protection locked="0"/>
    </xf>
    <xf numFmtId="4" fontId="73" fillId="0" borderId="2">
      <alignment horizontal="right" vertical="center"/>
      <protection locked="0"/>
    </xf>
    <xf numFmtId="49" fontId="71" fillId="0" borderId="2">
      <alignment horizontal="left" vertical="center"/>
      <protection locked="0"/>
    </xf>
    <xf numFmtId="49" fontId="72" fillId="0" borderId="2">
      <alignment horizontal="left" vertical="center"/>
      <protection locked="0"/>
    </xf>
    <xf numFmtId="4" fontId="71" fillId="0" borderId="2">
      <alignment horizontal="right" vertical="center"/>
      <protection locked="0"/>
    </xf>
    <xf numFmtId="166" fontId="75" fillId="0" borderId="0" applyFill="0" applyBorder="0" applyAlignment="0"/>
    <xf numFmtId="167" fontId="75" fillId="0" borderId="0" applyFill="0" applyBorder="0" applyAlignment="0"/>
    <xf numFmtId="166" fontId="75" fillId="0" borderId="0" applyFill="0" applyBorder="0" applyAlignment="0"/>
    <xf numFmtId="171" fontId="75" fillId="0" borderId="0" applyFill="0" applyBorder="0" applyAlignment="0"/>
    <xf numFmtId="167" fontId="75" fillId="0" borderId="0" applyFill="0" applyBorder="0" applyAlignment="0"/>
    <xf numFmtId="0" fontId="76" fillId="0" borderId="14" applyNumberFormat="0" applyFill="0" applyAlignment="0" applyProtection="0"/>
    <xf numFmtId="184" fontId="43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77" fillId="32" borderId="0" applyNumberFormat="0" applyBorder="0" applyAlignment="0" applyProtection="0"/>
    <xf numFmtId="0" fontId="78" fillId="13" borderId="0" applyNumberFormat="0" applyBorder="0" applyAlignment="0" applyProtection="0"/>
    <xf numFmtId="0" fontId="78" fillId="13" borderId="0" applyNumberFormat="0" applyBorder="0" applyAlignment="0" applyProtection="0"/>
    <xf numFmtId="0" fontId="78" fillId="13" borderId="0" applyNumberFormat="0" applyBorder="0" applyAlignment="0" applyProtection="0"/>
    <xf numFmtId="0" fontId="77" fillId="32" borderId="0" applyNumberFormat="0" applyBorder="0" applyAlignment="0" applyProtection="0"/>
    <xf numFmtId="0" fontId="79" fillId="0" borderId="0" applyNumberFormat="0" applyFill="0" applyBorder="0" applyAlignment="0" applyProtection="0"/>
    <xf numFmtId="0" fontId="43" fillId="0" borderId="0"/>
    <xf numFmtId="0" fontId="26" fillId="0" borderId="0"/>
    <xf numFmtId="0" fontId="26" fillId="0" borderId="0"/>
    <xf numFmtId="9" fontId="80" fillId="0" borderId="0"/>
    <xf numFmtId="9" fontId="80" fillId="0" borderId="0"/>
    <xf numFmtId="0" fontId="41" fillId="4" borderId="15" applyNumberFormat="0" applyFont="0" applyAlignment="0" applyProtection="0"/>
    <xf numFmtId="0" fontId="41" fillId="4" borderId="15" applyNumberFormat="0" applyFon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41" fillId="4" borderId="15" applyNumberFormat="0" applyFont="0" applyAlignment="0" applyProtection="0"/>
    <xf numFmtId="0" fontId="41" fillId="4" borderId="15" applyNumberFormat="0" applyFont="0" applyAlignment="0" applyProtection="0"/>
    <xf numFmtId="0" fontId="41" fillId="4" borderId="15" applyNumberFormat="0" applyFont="0" applyAlignment="0" applyProtection="0"/>
    <xf numFmtId="0" fontId="81" fillId="13" borderId="5" applyNumberFormat="0" applyAlignment="0" applyProtection="0"/>
    <xf numFmtId="0" fontId="81" fillId="13" borderId="5" applyNumberFormat="0" applyAlignment="0" applyProtection="0"/>
    <xf numFmtId="0" fontId="41" fillId="4" borderId="15" applyNumberFormat="0" applyFont="0" applyAlignment="0" applyProtection="0"/>
    <xf numFmtId="0" fontId="41" fillId="4" borderId="15" applyNumberFormat="0" applyFont="0" applyAlignment="0" applyProtection="0"/>
    <xf numFmtId="0" fontId="41" fillId="4" borderId="15" applyNumberFormat="0" applyFont="0" applyAlignment="0" applyProtection="0"/>
    <xf numFmtId="4" fontId="82" fillId="69" borderId="2">
      <alignment horizontal="right" vertical="center"/>
      <protection locked="0"/>
    </xf>
    <xf numFmtId="4" fontId="82" fillId="70" borderId="2">
      <alignment horizontal="right" vertical="center"/>
      <protection locked="0"/>
    </xf>
    <xf numFmtId="4" fontId="82" fillId="66" borderId="2">
      <alignment horizontal="right" vertical="center"/>
      <protection locked="0"/>
    </xf>
    <xf numFmtId="0" fontId="83" fillId="2" borderId="16" applyNumberFormat="0" applyAlignment="0" applyProtection="0"/>
    <xf numFmtId="0" fontId="83" fillId="2" borderId="16" applyNumberFormat="0" applyAlignment="0" applyProtection="0"/>
    <xf numFmtId="0" fontId="83" fillId="2" borderId="16" applyNumberFormat="0" applyAlignment="0" applyProtection="0"/>
    <xf numFmtId="0" fontId="83" fillId="2" borderId="16" applyNumberFormat="0" applyAlignment="0" applyProtection="0"/>
    <xf numFmtId="17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0" fontId="26" fillId="0" borderId="0" applyFont="0" applyFill="0" applyBorder="0" applyAlignment="0" applyProtection="0"/>
    <xf numFmtId="186" fontId="21" fillId="0" borderId="0" applyFont="0" applyFill="0" applyBorder="0" applyAlignment="0" applyProtection="0"/>
    <xf numFmtId="166" fontId="84" fillId="0" borderId="0" applyFill="0" applyBorder="0" applyAlignment="0"/>
    <xf numFmtId="167" fontId="84" fillId="0" borderId="0" applyFill="0" applyBorder="0" applyAlignment="0"/>
    <xf numFmtId="166" fontId="84" fillId="0" borderId="0" applyFill="0" applyBorder="0" applyAlignment="0"/>
    <xf numFmtId="171" fontId="84" fillId="0" borderId="0" applyFill="0" applyBorder="0" applyAlignment="0"/>
    <xf numFmtId="167" fontId="84" fillId="0" borderId="0" applyFill="0" applyBorder="0" applyAlignment="0"/>
    <xf numFmtId="49" fontId="39" fillId="0" borderId="2">
      <alignment horizontal="left" vertical="center" wrapText="1"/>
      <protection locked="0"/>
    </xf>
    <xf numFmtId="0" fontId="85" fillId="2" borderId="0">
      <alignment horizontal="center" vertical="center"/>
    </xf>
    <xf numFmtId="0" fontId="85" fillId="6" borderId="0">
      <alignment horizontal="center" vertical="center"/>
    </xf>
    <xf numFmtId="0" fontId="85" fillId="2" borderId="0">
      <alignment horizontal="center" vertical="center"/>
    </xf>
    <xf numFmtId="0" fontId="86" fillId="2" borderId="0">
      <alignment horizontal="left" vertical="center"/>
    </xf>
    <xf numFmtId="0" fontId="86" fillId="6" borderId="0">
      <alignment horizontal="left" vertical="center"/>
    </xf>
    <xf numFmtId="0" fontId="86" fillId="2" borderId="0">
      <alignment horizontal="left"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7" fillId="0" borderId="0"/>
    <xf numFmtId="0" fontId="23" fillId="0" borderId="0"/>
    <xf numFmtId="0" fontId="87" fillId="0" borderId="0"/>
    <xf numFmtId="1" fontId="88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" fontId="88" fillId="0" borderId="0"/>
    <xf numFmtId="1" fontId="88" fillId="0" borderId="0"/>
    <xf numFmtId="49" fontId="36" fillId="0" borderId="0" applyFill="0" applyBorder="0" applyAlignment="0"/>
    <xf numFmtId="186" fontId="36" fillId="0" borderId="0" applyFill="0" applyBorder="0" applyAlignment="0"/>
    <xf numFmtId="187" fontId="36" fillId="0" borderId="0" applyFill="0" applyBorder="0" applyAlignment="0"/>
    <xf numFmtId="0" fontId="2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17" applyNumberFormat="0" applyFill="0" applyAlignment="0" applyProtection="0"/>
    <xf numFmtId="0" fontId="90" fillId="0" borderId="17" applyNumberFormat="0" applyFill="0" applyAlignment="0" applyProtection="0"/>
    <xf numFmtId="0" fontId="90" fillId="0" borderId="17" applyNumberFormat="0" applyFill="0" applyAlignment="0" applyProtection="0"/>
    <xf numFmtId="0" fontId="90" fillId="0" borderId="17" applyNumberFormat="0" applyFill="0" applyAlignment="0" applyProtection="0"/>
    <xf numFmtId="0" fontId="91" fillId="0" borderId="0">
      <alignment horizontal="centerContinuous"/>
    </xf>
    <xf numFmtId="0" fontId="91" fillId="0" borderId="0">
      <alignment horizontal="centerContinuous"/>
    </xf>
    <xf numFmtId="0" fontId="92" fillId="0" borderId="0">
      <alignment horizontal="center"/>
    </xf>
    <xf numFmtId="0" fontId="88" fillId="0" borderId="0"/>
    <xf numFmtId="188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0" fillId="71" borderId="0" applyNumberFormat="0" applyBorder="0" applyAlignment="0" applyProtection="0"/>
    <xf numFmtId="0" fontId="30" fillId="49" borderId="0" applyNumberFormat="0" applyBorder="0" applyAlignment="0" applyProtection="0"/>
    <xf numFmtId="0" fontId="29" fillId="71" borderId="0" applyNumberFormat="0" applyBorder="0" applyAlignment="0" applyProtection="0"/>
    <xf numFmtId="0" fontId="30" fillId="72" borderId="0" applyNumberFormat="0" applyBorder="0" applyAlignment="0" applyProtection="0"/>
    <xf numFmtId="0" fontId="30" fillId="71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73" borderId="0" applyNumberFormat="0" applyBorder="0" applyAlignment="0" applyProtection="0"/>
    <xf numFmtId="0" fontId="30" fillId="74" borderId="0" applyNumberFormat="0" applyBorder="0" applyAlignment="0" applyProtection="0"/>
    <xf numFmtId="0" fontId="29" fillId="73" borderId="0" applyNumberFormat="0" applyBorder="0" applyAlignment="0" applyProtection="0"/>
    <xf numFmtId="0" fontId="30" fillId="75" borderId="0" applyNumberFormat="0" applyBorder="0" applyAlignment="0" applyProtection="0"/>
    <xf numFmtId="0" fontId="30" fillId="73" borderId="0" applyNumberFormat="0" applyBorder="0" applyAlignment="0" applyProtection="0"/>
    <xf numFmtId="0" fontId="30" fillId="74" borderId="0" applyNumberFormat="0" applyBorder="0" applyAlignment="0" applyProtection="0"/>
    <xf numFmtId="0" fontId="30" fillId="74" borderId="0" applyNumberFormat="0" applyBorder="0" applyAlignment="0" applyProtection="0"/>
    <xf numFmtId="0" fontId="30" fillId="75" borderId="0" applyNumberFormat="0" applyBorder="0" applyAlignment="0" applyProtection="0"/>
    <xf numFmtId="0" fontId="30" fillId="75" borderId="0" applyNumberFormat="0" applyBorder="0" applyAlignment="0" applyProtection="0"/>
    <xf numFmtId="0" fontId="30" fillId="76" borderId="0" applyNumberFormat="0" applyBorder="0" applyAlignment="0" applyProtection="0"/>
    <xf numFmtId="0" fontId="30" fillId="77" borderId="0" applyNumberFormat="0" applyBorder="0" applyAlignment="0" applyProtection="0"/>
    <xf numFmtId="0" fontId="29" fillId="76" borderId="0" applyNumberFormat="0" applyBorder="0" applyAlignment="0" applyProtection="0"/>
    <xf numFmtId="0" fontId="30" fillId="76" borderId="0" applyNumberFormat="0" applyBorder="0" applyAlignment="0" applyProtection="0"/>
    <xf numFmtId="0" fontId="30" fillId="77" borderId="0" applyNumberFormat="0" applyBorder="0" applyAlignment="0" applyProtection="0"/>
    <xf numFmtId="0" fontId="30" fillId="77" borderId="0" applyNumberFormat="0" applyBorder="0" applyAlignment="0" applyProtection="0"/>
    <xf numFmtId="0" fontId="30" fillId="77" borderId="0" applyNumberFormat="0" applyBorder="0" applyAlignment="0" applyProtection="0"/>
    <xf numFmtId="0" fontId="30" fillId="52" borderId="0" applyNumberFormat="0" applyBorder="0" applyAlignment="0" applyProtection="0"/>
    <xf numFmtId="0" fontId="30" fillId="78" borderId="0" applyNumberFormat="0" applyBorder="0" applyAlignment="0" applyProtection="0"/>
    <xf numFmtId="0" fontId="29" fillId="52" borderId="0" applyNumberFormat="0" applyBorder="0" applyAlignment="0" applyProtection="0"/>
    <xf numFmtId="0" fontId="30" fillId="53" borderId="0" applyNumberFormat="0" applyBorder="0" applyAlignment="0" applyProtection="0"/>
    <xf numFmtId="0" fontId="30" fillId="52" borderId="0" applyNumberFormat="0" applyBorder="0" applyAlignment="0" applyProtection="0"/>
    <xf numFmtId="0" fontId="30" fillId="62" borderId="0" applyNumberFormat="0" applyBorder="0" applyAlignment="0" applyProtection="0"/>
    <xf numFmtId="0" fontId="30" fillId="78" borderId="0" applyNumberFormat="0" applyBorder="0" applyAlignment="0" applyProtection="0"/>
    <xf numFmtId="0" fontId="30" fillId="78" borderId="0" applyNumberFormat="0" applyBorder="0" applyAlignment="0" applyProtection="0"/>
    <xf numFmtId="0" fontId="30" fillId="78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29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63" borderId="0" applyNumberFormat="0" applyBorder="0" applyAlignment="0" applyProtection="0"/>
    <xf numFmtId="0" fontId="30" fillId="79" borderId="0" applyNumberFormat="0" applyBorder="0" applyAlignment="0" applyProtection="0"/>
    <xf numFmtId="0" fontId="29" fillId="63" borderId="0" applyNumberFormat="0" applyBorder="0" applyAlignment="0" applyProtection="0"/>
    <xf numFmtId="0" fontId="30" fillId="63" borderId="0" applyNumberFormat="0" applyBorder="0" applyAlignment="0" applyProtection="0"/>
    <xf numFmtId="0" fontId="30" fillId="79" borderId="0" applyNumberFormat="0" applyBorder="0" applyAlignment="0" applyProtection="0"/>
    <xf numFmtId="0" fontId="30" fillId="79" borderId="0" applyNumberFormat="0" applyBorder="0" applyAlignment="0" applyProtection="0"/>
    <xf numFmtId="0" fontId="30" fillId="79" borderId="0" applyNumberFormat="0" applyBorder="0" applyAlignment="0" applyProtection="0"/>
    <xf numFmtId="0" fontId="30" fillId="71" borderId="0" applyNumberFormat="0" applyBorder="0" applyAlignment="0" applyProtection="0"/>
    <xf numFmtId="0" fontId="30" fillId="80" borderId="0" applyNumberFormat="0" applyBorder="0" applyProtection="0">
      <alignment horizontal="left"/>
    </xf>
    <xf numFmtId="0" fontId="30" fillId="80" borderId="0" applyNumberFormat="0" applyBorder="0" applyProtection="0">
      <alignment horizontal="left"/>
    </xf>
    <xf numFmtId="0" fontId="30" fillId="80" borderId="0" applyNumberFormat="0" applyBorder="0" applyProtection="0">
      <alignment horizontal="left"/>
    </xf>
    <xf numFmtId="0" fontId="30" fillId="80" borderId="0" applyNumberFormat="0" applyBorder="0" applyProtection="0">
      <alignment horizontal="left"/>
    </xf>
    <xf numFmtId="0" fontId="30" fillId="81" borderId="0" applyNumberFormat="0" applyBorder="0" applyProtection="0">
      <alignment horizontal="left"/>
    </xf>
    <xf numFmtId="0" fontId="30" fillId="73" borderId="0" applyNumberFormat="0" applyBorder="0" applyAlignment="0" applyProtection="0"/>
    <xf numFmtId="0" fontId="30" fillId="45" borderId="0" applyNumberFormat="0" applyBorder="0" applyProtection="0">
      <alignment horizontal="left"/>
    </xf>
    <xf numFmtId="0" fontId="30" fillId="45" borderId="0" applyNumberFormat="0" applyBorder="0" applyProtection="0">
      <alignment horizontal="left"/>
    </xf>
    <xf numFmtId="0" fontId="30" fillId="45" borderId="0" applyNumberFormat="0" applyBorder="0" applyProtection="0">
      <alignment horizontal="left"/>
    </xf>
    <xf numFmtId="0" fontId="30" fillId="45" borderId="0" applyNumberFormat="0" applyBorder="0" applyProtection="0">
      <alignment horizontal="left"/>
    </xf>
    <xf numFmtId="0" fontId="30" fillId="74" borderId="0" applyNumberFormat="0" applyBorder="0" applyProtection="0">
      <alignment horizontal="left"/>
    </xf>
    <xf numFmtId="0" fontId="30" fillId="76" borderId="0" applyNumberFormat="0" applyBorder="0" applyAlignment="0" applyProtection="0"/>
    <xf numFmtId="0" fontId="30" fillId="82" borderId="0" applyNumberFormat="0" applyBorder="0" applyProtection="0">
      <alignment horizontal="left"/>
    </xf>
    <xf numFmtId="0" fontId="30" fillId="82" borderId="0" applyNumberFormat="0" applyBorder="0" applyProtection="0">
      <alignment horizontal="left"/>
    </xf>
    <xf numFmtId="0" fontId="30" fillId="82" borderId="0" applyNumberFormat="0" applyBorder="0" applyProtection="0">
      <alignment horizontal="left"/>
    </xf>
    <xf numFmtId="0" fontId="30" fillId="82" borderId="0" applyNumberFormat="0" applyBorder="0" applyProtection="0">
      <alignment horizontal="left"/>
    </xf>
    <xf numFmtId="0" fontId="30" fillId="83" borderId="0" applyNumberFormat="0" applyBorder="0" applyProtection="0">
      <alignment horizontal="left"/>
    </xf>
    <xf numFmtId="0" fontId="30" fillId="52" borderId="0" applyNumberFormat="0" applyBorder="0" applyAlignment="0" applyProtection="0"/>
    <xf numFmtId="0" fontId="30" fillId="84" borderId="0" applyNumberFormat="0" applyBorder="0" applyProtection="0">
      <alignment horizontal="left"/>
    </xf>
    <xf numFmtId="0" fontId="30" fillId="84" borderId="0" applyNumberFormat="0" applyBorder="0" applyProtection="0">
      <alignment horizontal="left"/>
    </xf>
    <xf numFmtId="0" fontId="30" fillId="84" borderId="0" applyNumberFormat="0" applyBorder="0" applyProtection="0">
      <alignment horizontal="left"/>
    </xf>
    <xf numFmtId="0" fontId="30" fillId="84" borderId="0" applyNumberFormat="0" applyBorder="0" applyProtection="0">
      <alignment horizontal="left"/>
    </xf>
    <xf numFmtId="0" fontId="30" fillId="53" borderId="0" applyNumberFormat="0" applyBorder="0" applyProtection="0">
      <alignment horizontal="left"/>
    </xf>
    <xf numFmtId="0" fontId="30" fillId="48" borderId="0" applyNumberFormat="0" applyBorder="0" applyAlignment="0" applyProtection="0"/>
    <xf numFmtId="0" fontId="30" fillId="80" borderId="0" applyNumberFormat="0" applyBorder="0" applyProtection="0">
      <alignment horizontal="left"/>
    </xf>
    <xf numFmtId="0" fontId="30" fillId="80" borderId="0" applyNumberFormat="0" applyBorder="0" applyProtection="0">
      <alignment horizontal="left"/>
    </xf>
    <xf numFmtId="0" fontId="30" fillId="80" borderId="0" applyNumberFormat="0" applyBorder="0" applyProtection="0">
      <alignment horizontal="left"/>
    </xf>
    <xf numFmtId="0" fontId="30" fillId="80" borderId="0" applyNumberFormat="0" applyBorder="0" applyProtection="0">
      <alignment horizontal="left"/>
    </xf>
    <xf numFmtId="0" fontId="30" fillId="49" borderId="0" applyNumberFormat="0" applyBorder="0" applyProtection="0">
      <alignment horizontal="left"/>
    </xf>
    <xf numFmtId="0" fontId="30" fillId="63" borderId="0" applyNumberFormat="0" applyBorder="0" applyAlignment="0" applyProtection="0"/>
    <xf numFmtId="0" fontId="30" fillId="45" borderId="0" applyNumberFormat="0" applyBorder="0" applyProtection="0">
      <alignment horizontal="left"/>
    </xf>
    <xf numFmtId="0" fontId="30" fillId="45" borderId="0" applyNumberFormat="0" applyBorder="0" applyProtection="0">
      <alignment horizontal="left"/>
    </xf>
    <xf numFmtId="0" fontId="30" fillId="45" borderId="0" applyNumberFormat="0" applyBorder="0" applyProtection="0">
      <alignment horizontal="left"/>
    </xf>
    <xf numFmtId="0" fontId="30" fillId="45" borderId="0" applyNumberFormat="0" applyBorder="0" applyProtection="0">
      <alignment horizontal="left"/>
    </xf>
    <xf numFmtId="0" fontId="30" fillId="85" borderId="0" applyNumberFormat="0" applyBorder="0" applyProtection="0">
      <alignment horizontal="left"/>
    </xf>
    <xf numFmtId="0" fontId="94" fillId="3" borderId="5" applyNumberFormat="0" applyAlignment="0" applyProtection="0"/>
    <xf numFmtId="0" fontId="95" fillId="22" borderId="5" applyNumberFormat="0" applyProtection="0">
      <alignment horizontal="left"/>
    </xf>
    <xf numFmtId="0" fontId="95" fillId="22" borderId="5" applyNumberFormat="0" applyProtection="0">
      <alignment horizontal="left"/>
    </xf>
    <xf numFmtId="0" fontId="95" fillId="22" borderId="5" applyNumberFormat="0" applyProtection="0">
      <alignment horizontal="left"/>
    </xf>
    <xf numFmtId="0" fontId="95" fillId="22" borderId="5" applyNumberFormat="0" applyProtection="0">
      <alignment horizontal="left"/>
    </xf>
    <xf numFmtId="0" fontId="95" fillId="22" borderId="5" applyNumberFormat="0" applyProtection="0">
      <alignment horizontal="left"/>
    </xf>
    <xf numFmtId="0" fontId="95" fillId="22" borderId="5" applyNumberFormat="0" applyProtection="0">
      <alignment horizontal="left"/>
    </xf>
    <xf numFmtId="0" fontId="95" fillId="22" borderId="5" applyNumberFormat="0" applyProtection="0">
      <alignment horizontal="left"/>
    </xf>
    <xf numFmtId="0" fontId="95" fillId="22" borderId="5" applyNumberFormat="0" applyProtection="0">
      <alignment horizontal="left"/>
    </xf>
    <xf numFmtId="0" fontId="94" fillId="3" borderId="5" applyNumberFormat="0" applyAlignment="0" applyProtection="0"/>
    <xf numFmtId="0" fontId="94" fillId="29" borderId="5" applyNumberFormat="0" applyProtection="0">
      <alignment horizontal="left"/>
    </xf>
    <xf numFmtId="0" fontId="94" fillId="3" borderId="5" applyNumberFormat="0" applyAlignment="0" applyProtection="0"/>
    <xf numFmtId="0" fontId="62" fillId="3" borderId="5" applyNumberFormat="0" applyAlignment="0" applyProtection="0"/>
    <xf numFmtId="0" fontId="62" fillId="3" borderId="5" applyNumberFormat="0" applyAlignment="0" applyProtection="0"/>
    <xf numFmtId="0" fontId="94" fillId="12" borderId="5" applyNumberFormat="0" applyAlignment="0" applyProtection="0"/>
    <xf numFmtId="0" fontId="94" fillId="12" borderId="5" applyNumberFormat="0" applyAlignment="0" applyProtection="0"/>
    <xf numFmtId="0" fontId="94" fillId="3" borderId="5" applyNumberFormat="0" applyAlignment="0" applyProtection="0"/>
    <xf numFmtId="0" fontId="94" fillId="3" borderId="5" applyNumberFormat="0" applyAlignment="0" applyProtection="0"/>
    <xf numFmtId="0" fontId="94" fillId="3" borderId="5" applyNumberFormat="0" applyAlignment="0" applyProtection="0"/>
    <xf numFmtId="0" fontId="94" fillId="38" borderId="5" applyNumberFormat="0" applyAlignment="0" applyProtection="0"/>
    <xf numFmtId="0" fontId="94" fillId="38" borderId="5" applyNumberFormat="0" applyAlignment="0" applyProtection="0"/>
    <xf numFmtId="0" fontId="94" fillId="38" borderId="5" applyNumberFormat="0" applyAlignment="0" applyProtection="0"/>
    <xf numFmtId="0" fontId="94" fillId="38" borderId="5" applyNumberFormat="0" applyAlignment="0" applyProtection="0"/>
    <xf numFmtId="9" fontId="23" fillId="0" borderId="0" applyFill="0" applyBorder="0" applyAlignment="0" applyProtection="0"/>
    <xf numFmtId="9" fontId="23" fillId="0" borderId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88" fillId="0" borderId="0"/>
    <xf numFmtId="0" fontId="96" fillId="30" borderId="16" applyNumberFormat="0" applyAlignment="0" applyProtection="0"/>
    <xf numFmtId="0" fontId="96" fillId="6" borderId="16" applyNumberFormat="0" applyAlignment="0" applyProtection="0"/>
    <xf numFmtId="0" fontId="96" fillId="6" borderId="16" applyNumberFormat="0" applyAlignment="0" applyProtection="0"/>
    <xf numFmtId="0" fontId="83" fillId="30" borderId="16" applyNumberFormat="0" applyAlignment="0" applyProtection="0"/>
    <xf numFmtId="0" fontId="83" fillId="30" borderId="16" applyNumberFormat="0" applyAlignment="0" applyProtection="0"/>
    <xf numFmtId="0" fontId="96" fillId="36" borderId="16" applyNumberFormat="0" applyAlignment="0" applyProtection="0"/>
    <xf numFmtId="0" fontId="96" fillId="36" borderId="16" applyNumberFormat="0" applyAlignment="0" applyProtection="0"/>
    <xf numFmtId="0" fontId="96" fillId="30" borderId="16" applyNumberFormat="0" applyAlignment="0" applyProtection="0"/>
    <xf numFmtId="0" fontId="96" fillId="30" borderId="16" applyNumberFormat="0" applyAlignment="0" applyProtection="0"/>
    <xf numFmtId="0" fontId="96" fillId="30" borderId="16" applyNumberFormat="0" applyAlignment="0" applyProtection="0"/>
    <xf numFmtId="0" fontId="96" fillId="2" borderId="16" applyNumberFormat="0" applyAlignment="0" applyProtection="0"/>
    <xf numFmtId="0" fontId="96" fillId="2" borderId="16" applyNumberFormat="0" applyAlignment="0" applyProtection="0"/>
    <xf numFmtId="0" fontId="96" fillId="6" borderId="16" applyNumberFormat="0" applyAlignment="0" applyProtection="0"/>
    <xf numFmtId="0" fontId="96" fillId="6" borderId="16" applyNumberFormat="0" applyAlignment="0" applyProtection="0"/>
    <xf numFmtId="0" fontId="96" fillId="6" borderId="16" applyNumberFormat="0" applyAlignment="0" applyProtection="0"/>
    <xf numFmtId="0" fontId="96" fillId="6" borderId="16" applyNumberFormat="0" applyAlignment="0" applyProtection="0"/>
    <xf numFmtId="0" fontId="96" fillId="6" borderId="16" applyNumberFormat="0" applyAlignment="0" applyProtection="0"/>
    <xf numFmtId="0" fontId="96" fillId="6" borderId="16" applyNumberFormat="0" applyAlignment="0" applyProtection="0"/>
    <xf numFmtId="0" fontId="97" fillId="30" borderId="5" applyNumberFormat="0" applyAlignment="0" applyProtection="0"/>
    <xf numFmtId="0" fontId="97" fillId="6" borderId="5" applyNumberFormat="0" applyAlignment="0" applyProtection="0"/>
    <xf numFmtId="0" fontId="97" fillId="6" borderId="5" applyNumberFormat="0" applyAlignment="0" applyProtection="0"/>
    <xf numFmtId="0" fontId="37" fillId="30" borderId="5" applyNumberFormat="0" applyAlignment="0" applyProtection="0"/>
    <xf numFmtId="0" fontId="37" fillId="30" borderId="5" applyNumberFormat="0" applyAlignment="0" applyProtection="0"/>
    <xf numFmtId="0" fontId="97" fillId="36" borderId="5" applyNumberFormat="0" applyAlignment="0" applyProtection="0"/>
    <xf numFmtId="0" fontId="97" fillId="36" borderId="5" applyNumberFormat="0" applyAlignment="0" applyProtection="0"/>
    <xf numFmtId="0" fontId="97" fillId="30" borderId="5" applyNumberFormat="0" applyAlignment="0" applyProtection="0"/>
    <xf numFmtId="0" fontId="97" fillId="30" borderId="5" applyNumberFormat="0" applyAlignment="0" applyProtection="0"/>
    <xf numFmtId="0" fontId="97" fillId="30" borderId="5" applyNumberFormat="0" applyAlignment="0" applyProtection="0"/>
    <xf numFmtId="0" fontId="97" fillId="2" borderId="5" applyNumberFormat="0" applyAlignment="0" applyProtection="0"/>
    <xf numFmtId="0" fontId="97" fillId="2" borderId="5" applyNumberFormat="0" applyAlignment="0" applyProtection="0"/>
    <xf numFmtId="0" fontId="97" fillId="6" borderId="5" applyNumberFormat="0" applyAlignment="0" applyProtection="0"/>
    <xf numFmtId="0" fontId="97" fillId="6" borderId="5" applyNumberFormat="0" applyAlignment="0" applyProtection="0"/>
    <xf numFmtId="0" fontId="97" fillId="6" borderId="5" applyNumberFormat="0" applyAlignment="0" applyProtection="0"/>
    <xf numFmtId="0" fontId="97" fillId="6" borderId="5" applyNumberFormat="0" applyAlignment="0" applyProtection="0"/>
    <xf numFmtId="0" fontId="97" fillId="6" borderId="5" applyNumberFormat="0" applyAlignment="0" applyProtection="0"/>
    <xf numFmtId="0" fontId="97" fillId="6" borderId="5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/>
    <xf numFmtId="190" fontId="26" fillId="0" borderId="0" applyFont="0" applyFill="0" applyBorder="0" applyAlignment="0" applyProtection="0"/>
    <xf numFmtId="191" fontId="26" fillId="0" borderId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190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190" fontId="21" fillId="0" borderId="0" applyFont="0" applyFill="0" applyBorder="0" applyAlignment="0" applyProtection="0"/>
    <xf numFmtId="192" fontId="23" fillId="0" borderId="0" applyFill="0" applyBorder="0" applyAlignment="0" applyProtection="0"/>
    <xf numFmtId="0" fontId="99" fillId="14" borderId="0" applyNumberFormat="0" applyBorder="0" applyAlignment="0" applyProtection="0"/>
    <xf numFmtId="0" fontId="100" fillId="24" borderId="0" applyNumberFormat="0" applyBorder="0" applyProtection="0">
      <alignment horizontal="left"/>
    </xf>
    <xf numFmtId="0" fontId="100" fillId="24" borderId="0" applyNumberFormat="0" applyBorder="0" applyProtection="0">
      <alignment horizontal="left"/>
    </xf>
    <xf numFmtId="0" fontId="100" fillId="24" borderId="0" applyNumberFormat="0" applyBorder="0" applyProtection="0">
      <alignment horizontal="left"/>
    </xf>
    <xf numFmtId="0" fontId="100" fillId="24" borderId="0" applyNumberFormat="0" applyBorder="0" applyProtection="0">
      <alignment horizontal="left"/>
    </xf>
    <xf numFmtId="0" fontId="99" fillId="15" borderId="0" applyNumberFormat="0" applyBorder="0" applyProtection="0">
      <alignment horizontal="left"/>
    </xf>
    <xf numFmtId="0" fontId="101" fillId="0" borderId="18" applyNumberFormat="0" applyFill="0" applyProtection="0">
      <alignment horizontal="left"/>
    </xf>
    <xf numFmtId="0" fontId="102" fillId="0" borderId="19" applyNumberFormat="0" applyFill="0" applyAlignment="0" applyProtection="0"/>
    <xf numFmtId="0" fontId="101" fillId="0" borderId="18" applyNumberFormat="0" applyFill="0" applyProtection="0">
      <alignment horizontal="left"/>
    </xf>
    <xf numFmtId="0" fontId="101" fillId="0" borderId="18" applyNumberFormat="0" applyFill="0" applyProtection="0">
      <alignment horizontal="left"/>
    </xf>
    <xf numFmtId="0" fontId="101" fillId="0" borderId="18" applyNumberFormat="0" applyFill="0" applyProtection="0">
      <alignment horizontal="left"/>
    </xf>
    <xf numFmtId="0" fontId="102" fillId="0" borderId="19" applyNumberFormat="0" applyFill="0" applyAlignment="0" applyProtection="0"/>
    <xf numFmtId="0" fontId="101" fillId="0" borderId="18" applyNumberFormat="0" applyFill="0" applyProtection="0">
      <alignment horizontal="left"/>
    </xf>
    <xf numFmtId="0" fontId="103" fillId="0" borderId="10" applyNumberFormat="0" applyFill="0" applyAlignment="0" applyProtection="0"/>
    <xf numFmtId="0" fontId="103" fillId="0" borderId="10" applyNumberFormat="0" applyFill="0" applyAlignment="0" applyProtection="0"/>
    <xf numFmtId="0" fontId="104" fillId="0" borderId="20" applyNumberFormat="0" applyFill="0" applyProtection="0">
      <alignment horizontal="left"/>
    </xf>
    <xf numFmtId="0" fontId="105" fillId="0" borderId="11" applyNumberFormat="0" applyFill="0" applyAlignment="0" applyProtection="0"/>
    <xf numFmtId="0" fontId="104" fillId="0" borderId="20" applyNumberFormat="0" applyFill="0" applyProtection="0">
      <alignment horizontal="left"/>
    </xf>
    <xf numFmtId="0" fontId="104" fillId="0" borderId="20" applyNumberFormat="0" applyFill="0" applyProtection="0">
      <alignment horizontal="left"/>
    </xf>
    <xf numFmtId="0" fontId="104" fillId="0" borderId="20" applyNumberFormat="0" applyFill="0" applyProtection="0">
      <alignment horizontal="left"/>
    </xf>
    <xf numFmtId="0" fontId="105" fillId="0" borderId="11" applyNumberFormat="0" applyFill="0" applyAlignment="0" applyProtection="0"/>
    <xf numFmtId="0" fontId="104" fillId="0" borderId="20" applyNumberFormat="0" applyFill="0" applyProtection="0">
      <alignment horizontal="left"/>
    </xf>
    <xf numFmtId="0" fontId="106" fillId="0" borderId="11" applyNumberFormat="0" applyFill="0" applyAlignment="0" applyProtection="0"/>
    <xf numFmtId="0" fontId="106" fillId="0" borderId="11" applyNumberFormat="0" applyFill="0" applyAlignment="0" applyProtection="0"/>
    <xf numFmtId="0" fontId="107" fillId="0" borderId="21" applyNumberFormat="0" applyFill="0" applyProtection="0">
      <alignment horizontal="left"/>
    </xf>
    <xf numFmtId="0" fontId="108" fillId="0" borderId="22" applyNumberFormat="0" applyFill="0" applyAlignment="0" applyProtection="0"/>
    <xf numFmtId="0" fontId="107" fillId="0" borderId="21" applyNumberFormat="0" applyFill="0" applyProtection="0">
      <alignment horizontal="left"/>
    </xf>
    <xf numFmtId="0" fontId="107" fillId="0" borderId="21" applyNumberFormat="0" applyFill="0" applyProtection="0">
      <alignment horizontal="left"/>
    </xf>
    <xf numFmtId="0" fontId="107" fillId="0" borderId="21" applyNumberFormat="0" applyFill="0" applyProtection="0">
      <alignment horizontal="left"/>
    </xf>
    <xf numFmtId="0" fontId="108" fillId="0" borderId="22" applyNumberFormat="0" applyFill="0" applyAlignment="0" applyProtection="0"/>
    <xf numFmtId="0" fontId="107" fillId="0" borderId="21" applyNumberFormat="0" applyFill="0" applyProtection="0">
      <alignment horizontal="left"/>
    </xf>
    <xf numFmtId="0" fontId="109" fillId="0" borderId="12" applyNumberFormat="0" applyFill="0" applyAlignment="0" applyProtection="0"/>
    <xf numFmtId="0" fontId="109" fillId="0" borderId="12" applyNumberFormat="0" applyFill="0" applyAlignment="0" applyProtection="0"/>
    <xf numFmtId="0" fontId="107" fillId="0" borderId="0" applyNumberFormat="0" applyFill="0" applyBorder="0" applyProtection="0">
      <alignment horizontal="left"/>
    </xf>
    <xf numFmtId="0" fontId="108" fillId="0" borderId="0" applyNumberFormat="0" applyFill="0" applyBorder="0" applyAlignment="0" applyProtection="0"/>
    <xf numFmtId="0" fontId="107" fillId="0" borderId="0" applyNumberFormat="0" applyFill="0" applyBorder="0" applyProtection="0">
      <alignment horizontal="left"/>
    </xf>
    <xf numFmtId="0" fontId="107" fillId="0" borderId="0" applyNumberFormat="0" applyFill="0" applyBorder="0" applyProtection="0">
      <alignment horizontal="left"/>
    </xf>
    <xf numFmtId="0" fontId="107" fillId="0" borderId="0" applyNumberFormat="0" applyFill="0" applyBorder="0" applyProtection="0">
      <alignment horizontal="left"/>
    </xf>
    <xf numFmtId="0" fontId="108" fillId="0" borderId="0" applyNumberFormat="0" applyFill="0" applyBorder="0" applyAlignment="0" applyProtection="0"/>
    <xf numFmtId="0" fontId="107" fillId="0" borderId="0" applyNumberFormat="0" applyFill="0" applyBorder="0" applyProtection="0">
      <alignment horizontal="left"/>
    </xf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6" fillId="0" borderId="0"/>
    <xf numFmtId="0" fontId="28" fillId="0" borderId="0"/>
    <xf numFmtId="0" fontId="2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7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10" fillId="0" borderId="14" applyNumberFormat="0" applyFill="0" applyAlignment="0" applyProtection="0"/>
    <xf numFmtId="0" fontId="111" fillId="0" borderId="23" applyNumberFormat="0" applyFill="0" applyProtection="0">
      <alignment horizontal="left"/>
    </xf>
    <xf numFmtId="0" fontId="111" fillId="0" borderId="23" applyNumberFormat="0" applyFill="0" applyProtection="0">
      <alignment horizontal="left"/>
    </xf>
    <xf numFmtId="0" fontId="111" fillId="0" borderId="23" applyNumberFormat="0" applyFill="0" applyProtection="0">
      <alignment horizontal="left"/>
    </xf>
    <xf numFmtId="0" fontId="111" fillId="0" borderId="23" applyNumberFormat="0" applyFill="0" applyProtection="0">
      <alignment horizontal="left"/>
    </xf>
    <xf numFmtId="0" fontId="110" fillId="0" borderId="14" applyNumberFormat="0" applyFill="0" applyProtection="0">
      <alignment horizontal="left"/>
    </xf>
    <xf numFmtId="0" fontId="112" fillId="0" borderId="24" applyNumberFormat="0" applyFill="0" applyAlignment="0" applyProtection="0"/>
    <xf numFmtId="0" fontId="112" fillId="0" borderId="17" applyNumberFormat="0" applyFill="0" applyAlignment="0" applyProtection="0"/>
    <xf numFmtId="0" fontId="112" fillId="0" borderId="17" applyNumberFormat="0" applyFill="0" applyAlignment="0" applyProtection="0"/>
    <xf numFmtId="0" fontId="90" fillId="0" borderId="24" applyNumberFormat="0" applyFill="0" applyAlignment="0" applyProtection="0"/>
    <xf numFmtId="0" fontId="90" fillId="0" borderId="24" applyNumberFormat="0" applyFill="0" applyAlignment="0" applyProtection="0"/>
    <xf numFmtId="0" fontId="112" fillId="0" borderId="24" applyNumberFormat="0" applyFill="0" applyAlignment="0" applyProtection="0"/>
    <xf numFmtId="0" fontId="112" fillId="0" borderId="17" applyNumberFormat="0" applyFill="0" applyAlignment="0" applyProtection="0"/>
    <xf numFmtId="0" fontId="112" fillId="0" borderId="17" applyNumberFormat="0" applyFill="0" applyAlignment="0" applyProtection="0"/>
    <xf numFmtId="0" fontId="112" fillId="0" borderId="17" applyNumberFormat="0" applyFill="0" applyAlignment="0" applyProtection="0"/>
    <xf numFmtId="0" fontId="112" fillId="0" borderId="17" applyNumberFormat="0" applyFill="0" applyAlignment="0" applyProtection="0"/>
    <xf numFmtId="0" fontId="112" fillId="0" borderId="17" applyNumberFormat="0" applyFill="0" applyAlignment="0" applyProtection="0"/>
    <xf numFmtId="0" fontId="112" fillId="0" borderId="17" applyNumberFormat="0" applyFill="0" applyAlignment="0" applyProtection="0"/>
    <xf numFmtId="0" fontId="112" fillId="0" borderId="17" applyNumberFormat="0" applyFill="0" applyAlignment="0" applyProtection="0"/>
    <xf numFmtId="0" fontId="112" fillId="0" borderId="17" applyNumberFormat="0" applyFill="0" applyAlignment="0" applyProtection="0"/>
    <xf numFmtId="0" fontId="113" fillId="64" borderId="6" applyNumberFormat="0" applyAlignment="0" applyProtection="0"/>
    <xf numFmtId="0" fontId="113" fillId="57" borderId="25" applyNumberFormat="0" applyProtection="0">
      <alignment horizontal="left"/>
    </xf>
    <xf numFmtId="0" fontId="113" fillId="57" borderId="25" applyNumberFormat="0" applyProtection="0">
      <alignment horizontal="left"/>
    </xf>
    <xf numFmtId="0" fontId="113" fillId="57" borderId="25" applyNumberFormat="0" applyProtection="0">
      <alignment horizontal="left"/>
    </xf>
    <xf numFmtId="0" fontId="113" fillId="57" borderId="25" applyNumberFormat="0" applyProtection="0">
      <alignment horizontal="left"/>
    </xf>
    <xf numFmtId="0" fontId="113" fillId="86" borderId="6" applyNumberFormat="0" applyProtection="0">
      <alignment horizontal="left"/>
    </xf>
    <xf numFmtId="0" fontId="113" fillId="64" borderId="6" applyNumberFormat="0" applyAlignment="0" applyProtection="0"/>
    <xf numFmtId="0" fontId="38" fillId="64" borderId="6" applyNumberFormat="0" applyAlignment="0" applyProtection="0"/>
    <xf numFmtId="0" fontId="113" fillId="87" borderId="6" applyNumberFormat="0" applyAlignment="0" applyProtection="0"/>
    <xf numFmtId="0" fontId="113" fillId="64" borderId="6" applyNumberFormat="0" applyAlignment="0" applyProtection="0"/>
    <xf numFmtId="0" fontId="113" fillId="87" borderId="6" applyNumberFormat="0" applyAlignment="0" applyProtection="0"/>
    <xf numFmtId="0" fontId="113" fillId="87" borderId="6" applyNumberFormat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Protection="0">
      <alignment horizontal="left"/>
    </xf>
    <xf numFmtId="0" fontId="115" fillId="0" borderId="0" applyNumberFormat="0" applyFill="0" applyBorder="0" applyProtection="0">
      <alignment horizontal="left"/>
    </xf>
    <xf numFmtId="0" fontId="115" fillId="0" borderId="0" applyNumberFormat="0" applyFill="0" applyBorder="0" applyProtection="0">
      <alignment horizontal="left"/>
    </xf>
    <xf numFmtId="0" fontId="115" fillId="0" borderId="0" applyNumberFormat="0" applyFill="0" applyBorder="0" applyProtection="0">
      <alignment horizontal="left"/>
    </xf>
    <xf numFmtId="0" fontId="114" fillId="0" borderId="0" applyNumberFormat="0" applyFill="0" applyBorder="0" applyProtection="0">
      <alignment horizontal="left"/>
    </xf>
    <xf numFmtId="0" fontId="114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32" borderId="0" applyNumberFormat="0" applyBorder="0" applyAlignment="0" applyProtection="0"/>
    <xf numFmtId="0" fontId="118" fillId="38" borderId="0" applyNumberFormat="0" applyBorder="0" applyAlignment="0" applyProtection="0"/>
    <xf numFmtId="0" fontId="77" fillId="32" borderId="0" applyNumberFormat="0" applyBorder="0" applyAlignment="0" applyProtection="0"/>
    <xf numFmtId="0" fontId="118" fillId="32" borderId="0" applyNumberFormat="0" applyBorder="0" applyAlignment="0" applyProtection="0"/>
    <xf numFmtId="0" fontId="118" fillId="38" borderId="0" applyNumberFormat="0" applyBorder="0" applyAlignment="0" applyProtection="0"/>
    <xf numFmtId="0" fontId="118" fillId="38" borderId="0" applyNumberFormat="0" applyBorder="0" applyAlignment="0" applyProtection="0"/>
    <xf numFmtId="0" fontId="119" fillId="38" borderId="0" applyNumberFormat="0" applyBorder="0" applyAlignment="0" applyProtection="0"/>
    <xf numFmtId="0" fontId="119" fillId="38" borderId="0" applyNumberFormat="0" applyBorder="0" applyAlignment="0" applyProtection="0"/>
    <xf numFmtId="0" fontId="97" fillId="30" borderId="5" applyNumberFormat="0" applyAlignment="0" applyProtection="0"/>
    <xf numFmtId="0" fontId="120" fillId="25" borderId="5" applyNumberFormat="0" applyProtection="0">
      <alignment horizontal="left"/>
    </xf>
    <xf numFmtId="0" fontId="120" fillId="25" borderId="5" applyNumberFormat="0" applyProtection="0">
      <alignment horizontal="left"/>
    </xf>
    <xf numFmtId="0" fontId="120" fillId="25" borderId="5" applyNumberFormat="0" applyProtection="0">
      <alignment horizontal="left"/>
    </xf>
    <xf numFmtId="0" fontId="120" fillId="25" borderId="5" applyNumberFormat="0" applyProtection="0">
      <alignment horizontal="left"/>
    </xf>
    <xf numFmtId="0" fontId="120" fillId="25" borderId="5" applyNumberFormat="0" applyProtection="0">
      <alignment horizontal="left"/>
    </xf>
    <xf numFmtId="0" fontId="120" fillId="25" borderId="5" applyNumberFormat="0" applyProtection="0">
      <alignment horizontal="left"/>
    </xf>
    <xf numFmtId="0" fontId="120" fillId="25" borderId="5" applyNumberFormat="0" applyProtection="0">
      <alignment horizontal="left"/>
    </xf>
    <xf numFmtId="0" fontId="120" fillId="25" borderId="5" applyNumberFormat="0" applyProtection="0">
      <alignment horizontal="left"/>
    </xf>
    <xf numFmtId="0" fontId="97" fillId="30" borderId="5" applyNumberFormat="0" applyAlignment="0" applyProtection="0"/>
    <xf numFmtId="0" fontId="97" fillId="46" borderId="5" applyNumberFormat="0" applyProtection="0">
      <alignment horizontal="left"/>
    </xf>
    <xf numFmtId="0" fontId="121" fillId="0" borderId="0"/>
    <xf numFmtId="0" fontId="122" fillId="0" borderId="0"/>
    <xf numFmtId="0" fontId="122" fillId="0" borderId="0"/>
    <xf numFmtId="0" fontId="122" fillId="0" borderId="0"/>
    <xf numFmtId="0" fontId="22" fillId="0" borderId="0"/>
    <xf numFmtId="0" fontId="22" fillId="0" borderId="0"/>
    <xf numFmtId="0" fontId="122" fillId="0" borderId="0"/>
    <xf numFmtId="0" fontId="121" fillId="0" borderId="0"/>
    <xf numFmtId="0" fontId="28" fillId="0" borderId="0"/>
    <xf numFmtId="0" fontId="22" fillId="0" borderId="0"/>
    <xf numFmtId="0" fontId="40" fillId="0" borderId="0"/>
    <xf numFmtId="0" fontId="40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2" fillId="0" borderId="0"/>
    <xf numFmtId="0" fontId="26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6" fillId="0" borderId="0"/>
    <xf numFmtId="0" fontId="28" fillId="0" borderId="0"/>
    <xf numFmtId="0" fontId="23" fillId="0" borderId="0"/>
    <xf numFmtId="0" fontId="26" fillId="0" borderId="0"/>
    <xf numFmtId="0" fontId="22" fillId="0" borderId="0"/>
    <xf numFmtId="0" fontId="22" fillId="0" borderId="0"/>
    <xf numFmtId="0" fontId="4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6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23" fillId="0" borderId="0"/>
    <xf numFmtId="0" fontId="1" fillId="0" borderId="0"/>
    <xf numFmtId="0" fontId="1" fillId="0" borderId="0"/>
    <xf numFmtId="0" fontId="123" fillId="0" borderId="0"/>
    <xf numFmtId="0" fontId="123" fillId="0" borderId="0"/>
    <xf numFmtId="0" fontId="1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3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6" fillId="0" borderId="0"/>
    <xf numFmtId="0" fontId="28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6" fillId="0" borderId="0"/>
    <xf numFmtId="0" fontId="28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4" fillId="0" borderId="0">
      <alignment horizontal="left"/>
    </xf>
    <xf numFmtId="0" fontId="124" fillId="0" borderId="0">
      <alignment horizontal="left"/>
    </xf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6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2" fillId="0" borderId="0"/>
    <xf numFmtId="0" fontId="2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ont="0" applyFill="0" applyBorder="0" applyAlignment="0" applyProtection="0">
      <alignment vertical="top"/>
    </xf>
    <xf numFmtId="0" fontId="26" fillId="0" borderId="0" applyNumberFormat="0" applyFont="0" applyFill="0" applyBorder="0" applyAlignment="0" applyProtection="0">
      <alignment vertical="top"/>
    </xf>
    <xf numFmtId="0" fontId="41" fillId="0" borderId="0"/>
    <xf numFmtId="0" fontId="2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51" fillId="0" borderId="0"/>
    <xf numFmtId="0" fontId="125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6" fillId="0" borderId="0"/>
    <xf numFmtId="0" fontId="22" fillId="0" borderId="0"/>
    <xf numFmtId="0" fontId="22" fillId="0" borderId="0"/>
    <xf numFmtId="0" fontId="23" fillId="0" borderId="0"/>
    <xf numFmtId="0" fontId="26" fillId="0" borderId="0"/>
    <xf numFmtId="0" fontId="27" fillId="0" borderId="0"/>
    <xf numFmtId="0" fontId="112" fillId="0" borderId="24" applyNumberFormat="0" applyFill="0" applyAlignment="0" applyProtection="0"/>
    <xf numFmtId="0" fontId="112" fillId="0" borderId="26" applyNumberFormat="0" applyFill="0" applyProtection="0">
      <alignment horizontal="left"/>
    </xf>
    <xf numFmtId="0" fontId="112" fillId="0" borderId="26" applyNumberFormat="0" applyFill="0" applyProtection="0">
      <alignment horizontal="left"/>
    </xf>
    <xf numFmtId="0" fontId="112" fillId="0" borderId="26" applyNumberFormat="0" applyFill="0" applyProtection="0">
      <alignment horizontal="left"/>
    </xf>
    <xf numFmtId="0" fontId="112" fillId="0" borderId="26" applyNumberFormat="0" applyFill="0" applyProtection="0">
      <alignment horizontal="left"/>
    </xf>
    <xf numFmtId="0" fontId="112" fillId="0" borderId="26" applyNumberFormat="0" applyFill="0" applyProtection="0">
      <alignment horizontal="left"/>
    </xf>
    <xf numFmtId="0" fontId="112" fillId="0" borderId="26" applyNumberFormat="0" applyFill="0" applyProtection="0">
      <alignment horizontal="left"/>
    </xf>
    <xf numFmtId="0" fontId="112" fillId="0" borderId="26" applyNumberFormat="0" applyFill="0" applyProtection="0">
      <alignment horizontal="left"/>
    </xf>
    <xf numFmtId="0" fontId="112" fillId="0" borderId="26" applyNumberFormat="0" applyFill="0" applyProtection="0">
      <alignment horizontal="left"/>
    </xf>
    <xf numFmtId="0" fontId="112" fillId="0" borderId="24" applyNumberFormat="0" applyFill="0" applyAlignment="0" applyProtection="0"/>
    <xf numFmtId="0" fontId="112" fillId="0" borderId="24" applyNumberFormat="0" applyFill="0" applyProtection="0">
      <alignment horizontal="left"/>
    </xf>
    <xf numFmtId="0" fontId="126" fillId="10" borderId="0" applyNumberFormat="0" applyBorder="0" applyAlignment="0" applyProtection="0"/>
    <xf numFmtId="0" fontId="126" fillId="11" borderId="0" applyNumberFormat="0" applyBorder="0" applyAlignment="0" applyProtection="0"/>
    <xf numFmtId="0" fontId="127" fillId="10" borderId="0" applyNumberFormat="0" applyBorder="0" applyAlignment="0" applyProtection="0"/>
    <xf numFmtId="0" fontId="126" fillId="10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0" borderId="0" applyNumberFormat="0" applyBorder="0" applyAlignment="0" applyProtection="0"/>
    <xf numFmtId="0" fontId="126" fillId="88" borderId="0" applyNumberFormat="0" applyBorder="0" applyProtection="0">
      <alignment horizontal="left"/>
    </xf>
    <xf numFmtId="0" fontId="126" fillId="88" borderId="0" applyNumberFormat="0" applyBorder="0" applyProtection="0">
      <alignment horizontal="left"/>
    </xf>
    <xf numFmtId="0" fontId="126" fillId="88" borderId="0" applyNumberFormat="0" applyBorder="0" applyProtection="0">
      <alignment horizontal="left"/>
    </xf>
    <xf numFmtId="0" fontId="126" fillId="88" borderId="0" applyNumberFormat="0" applyBorder="0" applyProtection="0">
      <alignment horizontal="left"/>
    </xf>
    <xf numFmtId="0" fontId="126" fillId="23" borderId="0" applyNumberFormat="0" applyBorder="0" applyProtection="0">
      <alignment horizontal="left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93" fontId="129" fillId="0" borderId="0" applyBorder="0">
      <alignment horizontal="center" vertical="center" wrapText="1"/>
      <protection locked="0"/>
    </xf>
    <xf numFmtId="0" fontId="3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193" fontId="129" fillId="0" borderId="0" applyBorder="0">
      <alignment horizontal="center" vertical="center" wrapText="1"/>
      <protection locked="0"/>
    </xf>
    <xf numFmtId="0" fontId="22" fillId="4" borderId="15" applyNumberFormat="0" applyFont="0" applyAlignment="0" applyProtection="0"/>
    <xf numFmtId="0" fontId="22" fillId="4" borderId="15" applyNumberFormat="0" applyFont="0" applyAlignment="0" applyProtection="0"/>
    <xf numFmtId="0" fontId="22" fillId="4" borderId="15" applyNumberFormat="0" applyFont="0" applyAlignment="0" applyProtection="0"/>
    <xf numFmtId="0" fontId="23" fillId="13" borderId="15" applyNumberFormat="0" applyAlignment="0" applyProtection="0"/>
    <xf numFmtId="0" fontId="23" fillId="13" borderId="15" applyNumberFormat="0" applyAlignment="0" applyProtection="0"/>
    <xf numFmtId="0" fontId="27" fillId="4" borderId="15" applyNumberFormat="0" applyFont="0" applyAlignment="0" applyProtection="0"/>
    <xf numFmtId="0" fontId="27" fillId="4" borderId="15" applyNumberFormat="0" applyFont="0" applyAlignment="0" applyProtection="0"/>
    <xf numFmtId="0" fontId="28" fillId="13" borderId="15" applyNumberFormat="0" applyAlignment="0" applyProtection="0"/>
    <xf numFmtId="0" fontId="28" fillId="13" borderId="15" applyNumberFormat="0" applyAlignment="0" applyProtection="0"/>
    <xf numFmtId="0" fontId="28" fillId="13" borderId="15" applyNumberFormat="0" applyAlignment="0" applyProtection="0"/>
    <xf numFmtId="0" fontId="28" fillId="13" borderId="15" applyNumberFormat="0" applyAlignment="0" applyProtection="0"/>
    <xf numFmtId="0" fontId="22" fillId="4" borderId="15" applyNumberFormat="0" applyFont="0" applyAlignment="0" applyProtection="0"/>
    <xf numFmtId="0" fontId="22" fillId="4" borderId="15" applyNumberFormat="0" applyFont="0" applyAlignment="0" applyProtection="0"/>
    <xf numFmtId="0" fontId="22" fillId="4" borderId="15" applyNumberFormat="0" applyFont="0" applyAlignment="0" applyProtection="0"/>
    <xf numFmtId="0" fontId="22" fillId="4" borderId="15" applyNumberFormat="0" applyFont="0" applyAlignment="0" applyProtection="0"/>
    <xf numFmtId="0" fontId="28" fillId="4" borderId="15" applyNumberFormat="0" applyFont="0" applyAlignment="0" applyProtection="0"/>
    <xf numFmtId="0" fontId="28" fillId="4" borderId="15" applyNumberFormat="0" applyFont="0" applyAlignment="0" applyProtection="0"/>
    <xf numFmtId="0" fontId="28" fillId="4" borderId="15" applyNumberFormat="0" applyFont="0" applyAlignment="0" applyProtection="0"/>
    <xf numFmtId="0" fontId="28" fillId="4" borderId="15" applyNumberFormat="0" applyFont="0" applyAlignment="0" applyProtection="0"/>
    <xf numFmtId="0" fontId="28" fillId="4" borderId="15" applyNumberFormat="0" applyFont="0" applyAlignment="0" applyProtection="0"/>
    <xf numFmtId="0" fontId="23" fillId="13" borderId="15" applyNumberFormat="0" applyAlignment="0" applyProtection="0"/>
    <xf numFmtId="0" fontId="23" fillId="13" borderId="15" applyNumberFormat="0" applyAlignment="0" applyProtection="0"/>
    <xf numFmtId="0" fontId="23" fillId="13" borderId="15" applyNumberFormat="0" applyAlignment="0" applyProtection="0"/>
    <xf numFmtId="0" fontId="23" fillId="13" borderId="15" applyNumberFormat="0" applyAlignment="0" applyProtection="0"/>
    <xf numFmtId="0" fontId="26" fillId="13" borderId="15" applyNumberFormat="0" applyAlignment="0" applyProtection="0"/>
    <xf numFmtId="0" fontId="26" fillId="13" borderId="15" applyNumberFormat="0" applyAlignment="0" applyProtection="0"/>
    <xf numFmtId="0" fontId="26" fillId="13" borderId="15" applyNumberFormat="0" applyAlignment="0" applyProtection="0"/>
    <xf numFmtId="0" fontId="26" fillId="13" borderId="15" applyNumberFormat="0" applyAlignment="0" applyProtection="0"/>
    <xf numFmtId="0" fontId="22" fillId="4" borderId="15" applyNumberFormat="0" applyFont="0" applyAlignment="0" applyProtection="0"/>
    <xf numFmtId="0" fontId="124" fillId="47" borderId="15" applyNumberFormat="0" applyProtection="0">
      <alignment horizontal="left"/>
    </xf>
    <xf numFmtId="0" fontId="124" fillId="47" borderId="15" applyNumberFormat="0" applyProtection="0">
      <alignment horizontal="left"/>
    </xf>
    <xf numFmtId="0" fontId="124" fillId="47" borderId="15" applyNumberFormat="0" applyProtection="0">
      <alignment horizontal="left"/>
    </xf>
    <xf numFmtId="0" fontId="124" fillId="47" borderId="15" applyNumberFormat="0" applyProtection="0">
      <alignment horizontal="left"/>
    </xf>
    <xf numFmtId="0" fontId="124" fillId="47" borderId="15" applyNumberFormat="0" applyProtection="0">
      <alignment horizontal="left"/>
    </xf>
    <xf numFmtId="0" fontId="124" fillId="47" borderId="15" applyNumberFormat="0" applyProtection="0">
      <alignment horizontal="left"/>
    </xf>
    <xf numFmtId="0" fontId="124" fillId="47" borderId="15" applyNumberFormat="0" applyProtection="0">
      <alignment horizontal="left"/>
    </xf>
    <xf numFmtId="0" fontId="124" fillId="47" borderId="15" applyNumberFormat="0" applyProtection="0">
      <alignment horizontal="left"/>
    </xf>
    <xf numFmtId="0" fontId="22" fillId="4" borderId="15" applyNumberFormat="0" applyFont="0" applyAlignment="0" applyProtection="0"/>
    <xf numFmtId="0" fontId="124" fillId="89" borderId="15" applyNumberFormat="0" applyProtection="0">
      <alignment horizontal="left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ill="0" applyBorder="0" applyAlignment="0" applyProtection="0"/>
    <xf numFmtId="9" fontId="130" fillId="0" borderId="0" applyFont="0" applyFill="0" applyBorder="0" applyAlignment="0" applyProtection="0"/>
    <xf numFmtId="9" fontId="87" fillId="0" borderId="0"/>
    <xf numFmtId="9" fontId="26" fillId="0" borderId="0" applyBorder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Border="0" applyProtection="0"/>
    <xf numFmtId="9" fontId="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ill="0" applyBorder="0" applyAlignment="0" applyProtection="0"/>
    <xf numFmtId="9" fontId="1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ill="0" applyBorder="0" applyAlignment="0" applyProtection="0"/>
    <xf numFmtId="0" fontId="96" fillId="30" borderId="16" applyNumberFormat="0" applyAlignment="0" applyProtection="0"/>
    <xf numFmtId="0" fontId="96" fillId="46" borderId="16" applyNumberFormat="0" applyProtection="0">
      <alignment horizontal="left"/>
    </xf>
    <xf numFmtId="0" fontId="96" fillId="46" borderId="16" applyNumberFormat="0" applyProtection="0">
      <alignment horizontal="left"/>
    </xf>
    <xf numFmtId="0" fontId="96" fillId="46" borderId="16" applyNumberFormat="0" applyProtection="0">
      <alignment horizontal="left"/>
    </xf>
    <xf numFmtId="0" fontId="96" fillId="46" borderId="16" applyNumberFormat="0" applyProtection="0">
      <alignment horizontal="left"/>
    </xf>
    <xf numFmtId="0" fontId="96" fillId="36" borderId="16" applyNumberFormat="0" applyAlignment="0" applyProtection="0"/>
    <xf numFmtId="0" fontId="96" fillId="30" borderId="16" applyNumberFormat="0" applyAlignment="0" applyProtection="0"/>
    <xf numFmtId="0" fontId="112" fillId="25" borderId="27" applyNumberFormat="0" applyProtection="0">
      <alignment horizontal="left"/>
    </xf>
    <xf numFmtId="0" fontId="112" fillId="25" borderId="27" applyNumberFormat="0" applyProtection="0">
      <alignment horizontal="left"/>
    </xf>
    <xf numFmtId="0" fontId="112" fillId="25" borderId="27" applyNumberFormat="0" applyProtection="0">
      <alignment horizontal="left"/>
    </xf>
    <xf numFmtId="0" fontId="112" fillId="25" borderId="27" applyNumberFormat="0" applyProtection="0">
      <alignment horizontal="left"/>
    </xf>
    <xf numFmtId="0" fontId="112" fillId="25" borderId="27" applyNumberFormat="0" applyProtection="0">
      <alignment horizontal="left"/>
    </xf>
    <xf numFmtId="0" fontId="112" fillId="25" borderId="27" applyNumberFormat="0" applyProtection="0">
      <alignment horizontal="left"/>
    </xf>
    <xf numFmtId="0" fontId="112" fillId="25" borderId="27" applyNumberFormat="0" applyProtection="0">
      <alignment horizontal="left"/>
    </xf>
    <xf numFmtId="0" fontId="112" fillId="25" borderId="27" applyNumberFormat="0" applyProtection="0">
      <alignment horizontal="left"/>
    </xf>
    <xf numFmtId="0" fontId="96" fillId="30" borderId="16" applyNumberFormat="0" applyAlignment="0" applyProtection="0"/>
    <xf numFmtId="0" fontId="96" fillId="30" borderId="16" applyNumberFormat="0" applyAlignment="0" applyProtection="0"/>
    <xf numFmtId="0" fontId="96" fillId="30" borderId="16" applyNumberFormat="0" applyAlignment="0" applyProtection="0"/>
    <xf numFmtId="0" fontId="96" fillId="30" borderId="16" applyNumberFormat="0" applyAlignment="0" applyProtection="0"/>
    <xf numFmtId="0" fontId="110" fillId="0" borderId="14" applyNumberFormat="0" applyFill="0" applyAlignment="0" applyProtection="0"/>
    <xf numFmtId="0" fontId="76" fillId="0" borderId="14" applyNumberFormat="0" applyFill="0" applyAlignment="0" applyProtection="0"/>
    <xf numFmtId="0" fontId="110" fillId="0" borderId="14" applyNumberFormat="0" applyFill="0" applyAlignment="0" applyProtection="0"/>
    <xf numFmtId="0" fontId="118" fillId="32" borderId="0" applyNumberFormat="0" applyBorder="0" applyAlignment="0" applyProtection="0"/>
    <xf numFmtId="0" fontId="119" fillId="47" borderId="0" applyNumberFormat="0" applyBorder="0" applyProtection="0">
      <alignment horizontal="left"/>
    </xf>
    <xf numFmtId="0" fontId="119" fillId="47" borderId="0" applyNumberFormat="0" applyBorder="0" applyProtection="0">
      <alignment horizontal="left"/>
    </xf>
    <xf numFmtId="0" fontId="119" fillId="47" borderId="0" applyNumberFormat="0" applyBorder="0" applyProtection="0">
      <alignment horizontal="left"/>
    </xf>
    <xf numFmtId="0" fontId="119" fillId="47" borderId="0" applyNumberFormat="0" applyBorder="0" applyProtection="0">
      <alignment horizontal="left"/>
    </xf>
    <xf numFmtId="0" fontId="118" fillId="90" borderId="0" applyNumberFormat="0" applyBorder="0" applyProtection="0">
      <alignment horizontal="left"/>
    </xf>
    <xf numFmtId="0" fontId="25" fillId="0" borderId="0"/>
    <xf numFmtId="0" fontId="25" fillId="0" borderId="0"/>
    <xf numFmtId="0" fontId="26" fillId="0" borderId="0"/>
    <xf numFmtId="0" fontId="132" fillId="0" borderId="2">
      <alignment vertical="center" wrapText="1"/>
    </xf>
    <xf numFmtId="0" fontId="22" fillId="0" borderId="0">
      <alignment vertical="justify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Protection="0">
      <alignment horizontal="left"/>
    </xf>
    <xf numFmtId="0" fontId="111" fillId="0" borderId="0" applyNumberFormat="0" applyFill="0" applyBorder="0" applyProtection="0">
      <alignment horizontal="left"/>
    </xf>
    <xf numFmtId="0" fontId="111" fillId="0" borderId="0" applyNumberFormat="0" applyFill="0" applyBorder="0" applyProtection="0">
      <alignment horizontal="left"/>
    </xf>
    <xf numFmtId="0" fontId="111" fillId="0" borderId="0" applyNumberFormat="0" applyFill="0" applyBorder="0" applyProtection="0">
      <alignment horizontal="left"/>
    </xf>
    <xf numFmtId="0" fontId="111" fillId="0" borderId="0" applyNumberFormat="0" applyFill="0" applyBorder="0" applyProtection="0">
      <alignment horizontal="left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Protection="0">
      <alignment horizontal="left"/>
    </xf>
    <xf numFmtId="0" fontId="128" fillId="0" borderId="0" applyNumberFormat="0" applyFill="0" applyBorder="0" applyProtection="0">
      <alignment horizontal="left"/>
    </xf>
    <xf numFmtId="0" fontId="128" fillId="0" borderId="0" applyNumberFormat="0" applyFill="0" applyBorder="0" applyProtection="0">
      <alignment horizontal="left"/>
    </xf>
    <xf numFmtId="0" fontId="128" fillId="0" borderId="0" applyNumberFormat="0" applyFill="0" applyBorder="0" applyProtection="0">
      <alignment horizontal="left"/>
    </xf>
    <xf numFmtId="0" fontId="128" fillId="0" borderId="0" applyNumberFormat="0" applyFill="0" applyBorder="0" applyProtection="0">
      <alignment horizontal="left"/>
    </xf>
    <xf numFmtId="0" fontId="11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94" fontId="133" fillId="0" borderId="0" applyFont="0" applyFill="0" applyBorder="0" applyAlignment="0" applyProtection="0"/>
    <xf numFmtId="195" fontId="133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7" fontId="28" fillId="0" borderId="0" applyFont="0" applyFill="0" applyBorder="0" applyAlignment="0" applyProtection="0"/>
    <xf numFmtId="7" fontId="28" fillId="0" borderId="0" applyFont="0" applyFill="0" applyBorder="0" applyAlignment="0" applyProtection="0"/>
    <xf numFmtId="195" fontId="26" fillId="0" borderId="0" applyFont="0" applyFill="0" applyBorder="0" applyAlignment="0" applyProtection="0"/>
    <xf numFmtId="198" fontId="23" fillId="0" borderId="0" applyFill="0" applyBorder="0" applyAlignment="0" applyProtection="0"/>
    <xf numFmtId="195" fontId="26" fillId="0" borderId="0" applyFont="0" applyFill="0" applyBorder="0" applyAlignment="0" applyProtection="0"/>
    <xf numFmtId="199" fontId="23" fillId="0" borderId="0" applyFill="0" applyBorder="0" applyAlignment="0" applyProtection="0"/>
    <xf numFmtId="199" fontId="23" fillId="0" borderId="0" applyFill="0" applyBorder="0" applyAlignment="0" applyProtection="0"/>
    <xf numFmtId="195" fontId="26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6" fillId="0" borderId="0" applyFont="0" applyFill="0" applyBorder="0" applyAlignment="0" applyProtection="0"/>
    <xf numFmtId="199" fontId="26" fillId="0" borderId="0" applyFill="0" applyBorder="0" applyAlignment="0" applyProtection="0"/>
    <xf numFmtId="199" fontId="23" fillId="0" borderId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200" fontId="26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9" fontId="26" fillId="0" borderId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201" fontId="26" fillId="0" borderId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3" fontId="22" fillId="0" borderId="0" applyFont="0" applyFill="0" applyBorder="0" applyAlignment="0" applyProtection="0"/>
    <xf numFmtId="202" fontId="26" fillId="0" borderId="0" applyFont="0" applyFill="0" applyBorder="0" applyAlignment="0" applyProtection="0"/>
    <xf numFmtId="174" fontId="23" fillId="0" borderId="0" applyFill="0" applyBorder="0" applyAlignment="0" applyProtection="0"/>
    <xf numFmtId="202" fontId="26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202" fontId="26" fillId="0" borderId="0" applyFont="0" applyFill="0" applyBorder="0" applyAlignment="0" applyProtection="0"/>
    <xf numFmtId="175" fontId="23" fillId="0" borderId="0" applyFill="0" applyBorder="0" applyAlignment="0" applyProtection="0"/>
    <xf numFmtId="174" fontId="23" fillId="0" borderId="0" applyFill="0" applyBorder="0" applyAlignment="0" applyProtection="0"/>
    <xf numFmtId="174" fontId="26" fillId="0" borderId="0" applyFill="0" applyBorder="0" applyAlignment="0" applyProtection="0"/>
    <xf numFmtId="173" fontId="2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9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203" fontId="26" fillId="0" borderId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95" fontId="21" fillId="0" borderId="0" applyFill="0" applyBorder="0" applyAlignment="0" applyProtection="0"/>
    <xf numFmtId="197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99" fillId="14" borderId="0" applyNumberFormat="0" applyBorder="0" applyAlignment="0" applyProtection="0"/>
    <xf numFmtId="0" fontId="49" fillId="14" borderId="0" applyNumberFormat="0" applyBorder="0" applyAlignment="0" applyProtection="0"/>
    <xf numFmtId="0" fontId="99" fillId="15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99" fillId="15" borderId="0" applyNumberFormat="0" applyBorder="0" applyAlignment="0" applyProtection="0"/>
    <xf numFmtId="193" fontId="129" fillId="68" borderId="28" applyFill="0" applyBorder="0">
      <alignment horizontal="center" vertical="center" wrapText="1"/>
      <protection locked="0"/>
    </xf>
    <xf numFmtId="182" fontId="134" fillId="0" borderId="0">
      <alignment wrapText="1"/>
    </xf>
    <xf numFmtId="182" fontId="48" fillId="0" borderId="0">
      <alignment wrapText="1"/>
    </xf>
  </cellStyleXfs>
  <cellXfs count="227">
    <xf numFmtId="0" fontId="0" fillId="0" borderId="0" xfId="0"/>
    <xf numFmtId="49" fontId="5" fillId="0" borderId="0" xfId="1" applyNumberFormat="1" applyFont="1" applyFill="1" applyProtection="1"/>
    <xf numFmtId="0" fontId="5" fillId="0" borderId="0" xfId="1" applyFont="1" applyFill="1" applyAlignment="1" applyProtection="1">
      <alignment horizontal="center" vertical="center" wrapText="1"/>
    </xf>
    <xf numFmtId="0" fontId="5" fillId="0" borderId="0" xfId="1" applyFont="1" applyFill="1" applyProtection="1"/>
    <xf numFmtId="0" fontId="5" fillId="0" borderId="0" xfId="1" applyFont="1" applyFill="1" applyAlignment="1" applyProtection="1">
      <alignment wrapText="1"/>
    </xf>
    <xf numFmtId="0" fontId="1" fillId="0" borderId="0" xfId="1" applyFill="1" applyProtection="1"/>
    <xf numFmtId="0" fontId="7" fillId="0" borderId="0" xfId="2" applyFont="1" applyFill="1" applyAlignment="1">
      <alignment horizontal="right" vertical="top" wrapText="1"/>
    </xf>
    <xf numFmtId="0" fontId="8" fillId="0" borderId="0" xfId="3" applyFill="1" applyAlignment="1" applyProtection="1"/>
    <xf numFmtId="0" fontId="7" fillId="0" borderId="0" xfId="1" applyNumberFormat="1" applyFont="1" applyFill="1" applyAlignment="1" applyProtection="1">
      <alignment horizontal="centerContinuous"/>
    </xf>
    <xf numFmtId="0" fontId="7" fillId="0" borderId="0" xfId="1" applyFont="1" applyFill="1" applyAlignment="1" applyProtection="1">
      <alignment horizontal="centerContinuous"/>
    </xf>
    <xf numFmtId="0" fontId="10" fillId="0" borderId="2" xfId="1" applyFont="1" applyFill="1" applyBorder="1" applyAlignment="1" applyProtection="1">
      <alignment horizontal="center" vertical="center" wrapText="1"/>
    </xf>
    <xf numFmtId="49" fontId="11" fillId="0" borderId="2" xfId="1" applyNumberFormat="1" applyFont="1" applyFill="1" applyBorder="1" applyAlignment="1" applyProtection="1">
      <alignment horizontal="right" vertical="center" wrapText="1"/>
    </xf>
    <xf numFmtId="0" fontId="11" fillId="0" borderId="2" xfId="1" applyFont="1" applyFill="1" applyBorder="1" applyAlignment="1" applyProtection="1">
      <alignment vertical="center" wrapText="1"/>
    </xf>
    <xf numFmtId="0" fontId="11" fillId="0" borderId="2" xfId="1" applyFont="1" applyFill="1" applyBorder="1" applyAlignment="1" applyProtection="1">
      <alignment horizontal="center" vertical="center" wrapText="1"/>
    </xf>
    <xf numFmtId="2" fontId="12" fillId="0" borderId="2" xfId="1" applyNumberFormat="1" applyFont="1" applyFill="1" applyBorder="1" applyAlignment="1" applyProtection="1">
      <alignment horizontal="center" vertical="center" wrapText="1"/>
    </xf>
    <xf numFmtId="2" fontId="5" fillId="0" borderId="2" xfId="1" applyNumberFormat="1" applyFont="1" applyFill="1" applyBorder="1" applyAlignment="1" applyProtection="1">
      <alignment horizontal="center" vertical="center" wrapText="1"/>
    </xf>
    <xf numFmtId="2" fontId="2" fillId="0" borderId="0" xfId="1" applyNumberFormat="1" applyFont="1" applyFill="1" applyProtection="1"/>
    <xf numFmtId="0" fontId="13" fillId="0" borderId="0" xfId="1" applyFont="1" applyFill="1" applyProtection="1"/>
    <xf numFmtId="0" fontId="1" fillId="0" borderId="0" xfId="1" applyFont="1" applyFill="1" applyProtection="1"/>
    <xf numFmtId="0" fontId="14" fillId="0" borderId="2" xfId="1" applyFont="1" applyFill="1" applyBorder="1" applyAlignment="1" applyProtection="1">
      <alignment vertical="center" wrapText="1"/>
    </xf>
    <xf numFmtId="0" fontId="6" fillId="0" borderId="0" xfId="2" applyFill="1"/>
    <xf numFmtId="2" fontId="15" fillId="0" borderId="3" xfId="1" applyNumberFormat="1" applyFont="1" applyFill="1" applyBorder="1" applyAlignment="1" applyProtection="1">
      <alignment horizontal="center" vertical="center" wrapText="1"/>
    </xf>
    <xf numFmtId="4" fontId="9" fillId="0" borderId="2" xfId="1" applyNumberFormat="1" applyFont="1" applyFill="1" applyBorder="1" applyAlignment="1" applyProtection="1">
      <alignment horizontal="center" vertical="center" wrapText="1"/>
    </xf>
    <xf numFmtId="4" fontId="17" fillId="0" borderId="0" xfId="1" applyNumberFormat="1" applyFont="1" applyFill="1" applyProtection="1"/>
    <xf numFmtId="4" fontId="12" fillId="0" borderId="2" xfId="1" applyNumberFormat="1" applyFont="1" applyFill="1" applyBorder="1" applyAlignment="1" applyProtection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ill="1" applyProtection="1"/>
    <xf numFmtId="4" fontId="18" fillId="0" borderId="2" xfId="1" applyNumberFormat="1" applyFont="1" applyFill="1" applyBorder="1" applyAlignment="1" applyProtection="1">
      <alignment horizontal="center" vertical="center" wrapText="1"/>
    </xf>
    <xf numFmtId="4" fontId="7" fillId="0" borderId="2" xfId="1" applyNumberFormat="1" applyFont="1" applyFill="1" applyBorder="1" applyAlignment="1" applyProtection="1">
      <alignment horizontal="center" vertical="center" wrapText="1"/>
    </xf>
    <xf numFmtId="9" fontId="12" fillId="0" borderId="2" xfId="4" applyFont="1" applyFill="1" applyBorder="1" applyAlignment="1" applyProtection="1">
      <alignment horizontal="center" vertical="center" wrapText="1"/>
    </xf>
    <xf numFmtId="0" fontId="19" fillId="0" borderId="0" xfId="1" applyFont="1" applyFill="1" applyAlignment="1" applyProtection="1">
      <alignment vertical="top"/>
    </xf>
    <xf numFmtId="0" fontId="19" fillId="0" borderId="0" xfId="1" applyFont="1" applyFill="1" applyProtection="1"/>
    <xf numFmtId="0" fontId="12" fillId="0" borderId="0" xfId="1" applyFont="1" applyFill="1" applyProtection="1"/>
    <xf numFmtId="0" fontId="20" fillId="0" borderId="0" xfId="1" applyFont="1" applyFill="1" applyAlignment="1" applyProtection="1">
      <alignment horizontal="center" vertical="center"/>
      <protection locked="0"/>
    </xf>
    <xf numFmtId="0" fontId="1" fillId="0" borderId="0" xfId="1" applyFill="1" applyAlignment="1" applyProtection="1">
      <alignment horizontal="centerContinuous"/>
    </xf>
    <xf numFmtId="0" fontId="20" fillId="0" borderId="0" xfId="1" applyFont="1" applyFill="1" applyAlignment="1" applyProtection="1">
      <alignment horizontal="left"/>
    </xf>
    <xf numFmtId="0" fontId="20" fillId="0" borderId="0" xfId="1" applyFont="1" applyFill="1" applyAlignment="1" applyProtection="1">
      <alignment horizontal="centerContinuous" wrapText="1"/>
    </xf>
    <xf numFmtId="0" fontId="11" fillId="0" borderId="0" xfId="1" applyFont="1" applyFill="1" applyAlignment="1">
      <alignment horizontal="center" vertical="top" wrapText="1"/>
    </xf>
    <xf numFmtId="0" fontId="1" fillId="0" borderId="0" xfId="1" applyFill="1" applyAlignment="1" applyProtection="1">
      <alignment horizontal="center" vertical="center"/>
    </xf>
    <xf numFmtId="0" fontId="135" fillId="0" borderId="0" xfId="0" applyFont="1" applyAlignment="1">
      <alignment horizontal="right"/>
    </xf>
    <xf numFmtId="0" fontId="136" fillId="0" borderId="0" xfId="0" applyFont="1" applyAlignment="1">
      <alignment horizontal="right"/>
    </xf>
    <xf numFmtId="0" fontId="1" fillId="0" borderId="0" xfId="1" applyFill="1" applyProtection="1">
      <protection locked="0"/>
    </xf>
    <xf numFmtId="0" fontId="1" fillId="0" borderId="0" xfId="1" applyFill="1" applyAlignment="1" applyProtection="1">
      <alignment horizontal="centerContinuous"/>
      <protection locked="0"/>
    </xf>
    <xf numFmtId="0" fontId="5" fillId="0" borderId="0" xfId="1" applyFont="1" applyFill="1" applyAlignment="1" applyProtection="1">
      <alignment horizontal="centerContinuous"/>
    </xf>
    <xf numFmtId="0" fontId="6" fillId="0" borderId="0" xfId="2" applyFill="1" applyAlignment="1">
      <alignment horizontal="centerContinuous"/>
    </xf>
    <xf numFmtId="0" fontId="7" fillId="0" borderId="0" xfId="1" applyFont="1" applyFill="1" applyBorder="1" applyAlignment="1" applyProtection="1">
      <alignment horizontal="centerContinuous"/>
    </xf>
    <xf numFmtId="0" fontId="10" fillId="0" borderId="29" xfId="1" applyFont="1" applyFill="1" applyBorder="1" applyAlignment="1" applyProtection="1">
      <alignment horizontal="center" vertical="center" wrapText="1"/>
    </xf>
    <xf numFmtId="49" fontId="10" fillId="0" borderId="34" xfId="1" applyNumberFormat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10" fillId="0" borderId="34" xfId="1" applyFont="1" applyFill="1" applyBorder="1" applyAlignment="1" applyProtection="1">
      <alignment horizontal="center" vertical="center" wrapText="1"/>
    </xf>
    <xf numFmtId="0" fontId="14" fillId="0" borderId="2" xfId="1" applyFont="1" applyFill="1" applyBorder="1" applyAlignment="1" applyProtection="1">
      <alignment horizontal="center" vertical="center" wrapText="1"/>
    </xf>
    <xf numFmtId="49" fontId="10" fillId="0" borderId="2" xfId="1" applyNumberFormat="1" applyFont="1" applyFill="1" applyBorder="1" applyAlignment="1" applyProtection="1">
      <alignment horizontal="center" vertical="center" wrapText="1"/>
    </xf>
    <xf numFmtId="49" fontId="135" fillId="0" borderId="30" xfId="1" applyNumberFormat="1" applyFont="1" applyFill="1" applyBorder="1" applyAlignment="1" applyProtection="1">
      <alignment horizontal="right" vertical="center" wrapText="1"/>
    </xf>
    <xf numFmtId="0" fontId="135" fillId="0" borderId="2" xfId="2" applyFont="1" applyFill="1" applyBorder="1" applyAlignment="1">
      <alignment vertical="center" wrapText="1"/>
    </xf>
    <xf numFmtId="0" fontId="10" fillId="0" borderId="31" xfId="1" applyFont="1" applyFill="1" applyBorder="1" applyAlignment="1" applyProtection="1">
      <alignment horizontal="center" vertical="center" wrapText="1"/>
    </xf>
    <xf numFmtId="4" fontId="138" fillId="0" borderId="2" xfId="1" applyNumberFormat="1" applyFont="1" applyFill="1" applyBorder="1" applyAlignment="1" applyProtection="1">
      <alignment horizontal="center" vertical="center" wrapText="1"/>
    </xf>
    <xf numFmtId="49" fontId="19" fillId="0" borderId="30" xfId="1" applyNumberFormat="1" applyFont="1" applyFill="1" applyBorder="1" applyAlignment="1" applyProtection="1">
      <alignment horizontal="right" vertical="center" wrapText="1"/>
    </xf>
    <xf numFmtId="0" fontId="19" fillId="0" borderId="2" xfId="2" applyFont="1" applyFill="1" applyBorder="1" applyAlignment="1">
      <alignment vertical="center" wrapText="1"/>
    </xf>
    <xf numFmtId="4" fontId="139" fillId="0" borderId="2" xfId="1" applyNumberFormat="1" applyFont="1" applyFill="1" applyBorder="1" applyAlignment="1" applyProtection="1">
      <alignment horizontal="center" vertical="center" wrapText="1"/>
    </xf>
    <xf numFmtId="4" fontId="11" fillId="0" borderId="2" xfId="1" applyNumberFormat="1" applyFont="1" applyFill="1" applyBorder="1" applyAlignment="1" applyProtection="1">
      <alignment horizontal="center" vertical="center" wrapText="1"/>
    </xf>
    <xf numFmtId="49" fontId="140" fillId="0" borderId="30" xfId="1" applyNumberFormat="1" applyFont="1" applyFill="1" applyBorder="1" applyAlignment="1" applyProtection="1">
      <alignment horizontal="right" vertical="center" wrapText="1"/>
    </xf>
    <xf numFmtId="0" fontId="140" fillId="0" borderId="2" xfId="2" applyFont="1" applyFill="1" applyBorder="1" applyAlignment="1">
      <alignment vertical="center" wrapText="1"/>
    </xf>
    <xf numFmtId="0" fontId="137" fillId="0" borderId="31" xfId="1" applyFont="1" applyFill="1" applyBorder="1" applyAlignment="1" applyProtection="1">
      <alignment horizontal="center" vertical="center" wrapText="1"/>
    </xf>
    <xf numFmtId="4" fontId="40" fillId="0" borderId="2" xfId="1" applyNumberFormat="1" applyFont="1" applyFill="1" applyBorder="1" applyAlignment="1" applyProtection="1">
      <alignment horizontal="center" vertical="center" wrapText="1"/>
    </xf>
    <xf numFmtId="0" fontId="141" fillId="0" borderId="2" xfId="2" applyFont="1" applyFill="1" applyBorder="1" applyAlignment="1">
      <alignment vertical="center" wrapText="1"/>
    </xf>
    <xf numFmtId="49" fontId="19" fillId="0" borderId="2" xfId="1" applyNumberFormat="1" applyFont="1" applyFill="1" applyBorder="1" applyAlignment="1" applyProtection="1">
      <alignment horizontal="right" vertical="center" wrapText="1"/>
    </xf>
    <xf numFmtId="0" fontId="19" fillId="0" borderId="3" xfId="1" applyFont="1" applyFill="1" applyBorder="1" applyAlignment="1" applyProtection="1">
      <alignment vertical="center" wrapText="1"/>
    </xf>
    <xf numFmtId="0" fontId="19" fillId="0" borderId="29" xfId="2" applyFont="1" applyFill="1" applyBorder="1" applyAlignment="1">
      <alignment vertical="center" wrapText="1"/>
    </xf>
    <xf numFmtId="49" fontId="135" fillId="0" borderId="2" xfId="1" applyNumberFormat="1" applyFont="1" applyFill="1" applyBorder="1" applyAlignment="1" applyProtection="1">
      <alignment horizontal="right" vertical="center" wrapText="1"/>
    </xf>
    <xf numFmtId="0" fontId="135" fillId="0" borderId="34" xfId="1" applyFont="1" applyFill="1" applyBorder="1" applyAlignment="1" applyProtection="1">
      <alignment vertical="center" wrapText="1"/>
    </xf>
    <xf numFmtId="0" fontId="19" fillId="0" borderId="2" xfId="1" applyFont="1" applyFill="1" applyBorder="1" applyAlignment="1" applyProtection="1">
      <alignment vertical="center" wrapText="1"/>
    </xf>
    <xf numFmtId="0" fontId="19" fillId="0" borderId="29" xfId="1" applyFont="1" applyFill="1" applyBorder="1" applyAlignment="1" applyProtection="1">
      <alignment vertical="center" wrapText="1"/>
    </xf>
    <xf numFmtId="0" fontId="19" fillId="0" borderId="0" xfId="2" applyFont="1" applyFill="1"/>
    <xf numFmtId="0" fontId="135" fillId="0" borderId="2" xfId="1" applyFont="1" applyFill="1" applyBorder="1" applyAlignment="1" applyProtection="1">
      <alignment vertical="center" wrapText="1"/>
    </xf>
    <xf numFmtId="0" fontId="142" fillId="0" borderId="2" xfId="1" applyFont="1" applyFill="1" applyBorder="1" applyAlignment="1" applyProtection="1">
      <alignment horizontal="center" vertical="center" wrapText="1"/>
    </xf>
    <xf numFmtId="4" fontId="143" fillId="0" borderId="2" xfId="1" applyNumberFormat="1" applyFont="1" applyFill="1" applyBorder="1" applyAlignment="1" applyProtection="1">
      <alignment horizontal="center" vertical="center" wrapText="1"/>
    </xf>
    <xf numFmtId="4" fontId="14" fillId="0" borderId="2" xfId="1" applyNumberFormat="1" applyFont="1" applyFill="1" applyBorder="1" applyAlignment="1" applyProtection="1">
      <alignment horizontal="center" vertical="center" wrapText="1"/>
    </xf>
    <xf numFmtId="4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138" fillId="0" borderId="2" xfId="1" applyNumberFormat="1" applyFont="1" applyFill="1" applyBorder="1" applyAlignment="1" applyProtection="1">
      <alignment horizontal="center" vertical="center" wrapText="1"/>
    </xf>
    <xf numFmtId="2" fontId="14" fillId="0" borderId="2" xfId="1" applyNumberFormat="1" applyFont="1" applyFill="1" applyBorder="1" applyAlignment="1" applyProtection="1">
      <alignment horizontal="center" vertical="center" wrapText="1"/>
    </xf>
    <xf numFmtId="2" fontId="11" fillId="0" borderId="2" xfId="1" applyNumberFormat="1" applyFont="1" applyFill="1" applyBorder="1" applyAlignment="1" applyProtection="1">
      <alignment horizontal="center" vertical="center" wrapText="1"/>
    </xf>
    <xf numFmtId="0" fontId="144" fillId="0" borderId="2" xfId="2" applyFont="1" applyFill="1" applyBorder="1" applyAlignment="1">
      <alignment vertical="center" wrapText="1"/>
    </xf>
    <xf numFmtId="0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35" fillId="0" borderId="31" xfId="2" applyFont="1" applyFill="1" applyBorder="1" applyAlignment="1">
      <alignment horizontal="center" vertical="top" wrapText="1"/>
    </xf>
    <xf numFmtId="49" fontId="19" fillId="0" borderId="0" xfId="1" applyNumberFormat="1" applyFont="1" applyFill="1" applyBorder="1" applyAlignment="1" applyProtection="1">
      <alignment horizontal="right" vertical="center" wrapText="1"/>
    </xf>
    <xf numFmtId="0" fontId="19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0" xfId="1" applyNumberFormat="1" applyFont="1" applyFill="1" applyBorder="1" applyAlignment="1" applyProtection="1">
      <alignment horizontal="center" vertical="center" wrapText="1"/>
    </xf>
    <xf numFmtId="49" fontId="1" fillId="0" borderId="0" xfId="1" applyNumberFormat="1" applyFill="1" applyProtection="1">
      <protection locked="0"/>
    </xf>
    <xf numFmtId="0" fontId="145" fillId="0" borderId="0" xfId="1" applyFont="1" applyFill="1" applyBorder="1" applyProtection="1"/>
    <xf numFmtId="0" fontId="11" fillId="0" borderId="0" xfId="1" applyFont="1" applyFill="1" applyAlignment="1" applyProtection="1">
      <protection locked="0"/>
    </xf>
    <xf numFmtId="0" fontId="11" fillId="0" borderId="0" xfId="1" applyFont="1" applyFill="1" applyAlignment="1" applyProtection="1">
      <alignment horizontal="center" vertical="top" wrapText="1"/>
      <protection locked="0"/>
    </xf>
    <xf numFmtId="0" fontId="11" fillId="0" borderId="0" xfId="1" applyFont="1" applyFill="1" applyAlignment="1" applyProtection="1">
      <alignment horizontal="center"/>
      <protection locked="0"/>
    </xf>
    <xf numFmtId="4" fontId="6" fillId="0" borderId="0" xfId="2" applyNumberFormat="1" applyFill="1"/>
    <xf numFmtId="4" fontId="146" fillId="0" borderId="0" xfId="2" applyNumberFormat="1" applyFont="1" applyFill="1"/>
    <xf numFmtId="0" fontId="4" fillId="0" borderId="0" xfId="1" applyFont="1" applyFill="1" applyProtection="1">
      <protection locked="0"/>
    </xf>
    <xf numFmtId="0" fontId="146" fillId="0" borderId="0" xfId="2" applyFont="1" applyFill="1"/>
    <xf numFmtId="2" fontId="146" fillId="0" borderId="0" xfId="2" applyNumberFormat="1" applyFont="1" applyFill="1"/>
    <xf numFmtId="0" fontId="1" fillId="0" borderId="0" xfId="1" applyNumberFormat="1" applyFill="1" applyProtection="1">
      <protection locked="0"/>
    </xf>
    <xf numFmtId="2" fontId="6" fillId="0" borderId="0" xfId="2" applyNumberFormat="1" applyFill="1"/>
    <xf numFmtId="0" fontId="0" fillId="91" borderId="0" xfId="0" applyFill="1"/>
    <xf numFmtId="10" fontId="0" fillId="91" borderId="0" xfId="0" applyNumberFormat="1" applyFill="1"/>
    <xf numFmtId="2" fontId="0" fillId="91" borderId="0" xfId="0" applyNumberFormat="1" applyFill="1"/>
    <xf numFmtId="0" fontId="142" fillId="91" borderId="41" xfId="0" applyFont="1" applyFill="1" applyBorder="1" applyAlignment="1">
      <alignment horizontal="center" vertical="top" wrapText="1"/>
    </xf>
    <xf numFmtId="0" fontId="136" fillId="91" borderId="40" xfId="0" applyFont="1" applyFill="1" applyBorder="1" applyAlignment="1">
      <alignment horizontal="center" vertical="top" wrapText="1"/>
    </xf>
    <xf numFmtId="0" fontId="136" fillId="91" borderId="41" xfId="0" applyFont="1" applyFill="1" applyBorder="1" applyAlignment="1">
      <alignment horizontal="center" vertical="top" wrapText="1"/>
    </xf>
    <xf numFmtId="49" fontId="148" fillId="91" borderId="40" xfId="0" applyNumberFormat="1" applyFont="1" applyFill="1" applyBorder="1" applyAlignment="1">
      <alignment horizontal="center" vertical="top" wrapText="1"/>
    </xf>
    <xf numFmtId="0" fontId="148" fillId="91" borderId="41" xfId="0" applyFont="1" applyFill="1" applyBorder="1" applyAlignment="1">
      <alignment vertical="top" wrapText="1"/>
    </xf>
    <xf numFmtId="0" fontId="0" fillId="91" borderId="41" xfId="0" applyFill="1" applyBorder="1" applyAlignment="1">
      <alignment vertical="top" wrapText="1"/>
    </xf>
    <xf numFmtId="2" fontId="0" fillId="91" borderId="41" xfId="0" applyNumberFormat="1" applyFill="1" applyBorder="1" applyAlignment="1">
      <alignment horizontal="center" vertical="center" wrapText="1"/>
    </xf>
    <xf numFmtId="49" fontId="136" fillId="91" borderId="40" xfId="0" applyNumberFormat="1" applyFont="1" applyFill="1" applyBorder="1" applyAlignment="1">
      <alignment horizontal="center" vertical="top" wrapText="1"/>
    </xf>
    <xf numFmtId="0" fontId="136" fillId="91" borderId="41" xfId="0" applyFont="1" applyFill="1" applyBorder="1" applyAlignment="1">
      <alignment vertical="top" wrapText="1"/>
    </xf>
    <xf numFmtId="204" fontId="0" fillId="91" borderId="41" xfId="0" applyNumberFormat="1" applyFill="1" applyBorder="1" applyAlignment="1">
      <alignment vertical="top" wrapText="1"/>
    </xf>
    <xf numFmtId="49" fontId="0" fillId="91" borderId="40" xfId="0" applyNumberFormat="1" applyFill="1" applyBorder="1" applyAlignment="1">
      <alignment vertical="top" wrapText="1"/>
    </xf>
    <xf numFmtId="205" fontId="0" fillId="91" borderId="41" xfId="0" applyNumberFormat="1" applyFill="1" applyBorder="1" applyAlignment="1">
      <alignment vertical="top" wrapText="1"/>
    </xf>
    <xf numFmtId="204" fontId="0" fillId="91" borderId="41" xfId="0" applyNumberFormat="1" applyFill="1" applyBorder="1" applyAlignment="1">
      <alignment horizontal="center" vertical="center" wrapText="1"/>
    </xf>
    <xf numFmtId="0" fontId="0" fillId="91" borderId="42" xfId="0" applyFill="1" applyBorder="1" applyAlignment="1">
      <alignment vertical="top" wrapText="1"/>
    </xf>
    <xf numFmtId="0" fontId="0" fillId="91" borderId="35" xfId="0" applyFill="1" applyBorder="1" applyAlignment="1">
      <alignment vertical="top" wrapText="1"/>
    </xf>
    <xf numFmtId="2" fontId="0" fillId="91" borderId="2" xfId="0" applyNumberFormat="1" applyFill="1" applyBorder="1" applyAlignment="1">
      <alignment horizontal="center" vertical="center"/>
    </xf>
    <xf numFmtId="206" fontId="2" fillId="91" borderId="0" xfId="0" applyNumberFormat="1" applyFont="1" applyFill="1"/>
    <xf numFmtId="164" fontId="0" fillId="91" borderId="41" xfId="0" applyNumberFormat="1" applyFill="1" applyBorder="1" applyAlignment="1">
      <alignment horizontal="center" vertical="center" wrapText="1"/>
    </xf>
    <xf numFmtId="2" fontId="2" fillId="91" borderId="0" xfId="0" applyNumberFormat="1" applyFont="1" applyFill="1"/>
    <xf numFmtId="4" fontId="0" fillId="91" borderId="2" xfId="0" applyNumberFormat="1" applyFill="1" applyBorder="1" applyAlignment="1">
      <alignment horizontal="center" vertical="center" wrapText="1"/>
    </xf>
    <xf numFmtId="4" fontId="0" fillId="91" borderId="41" xfId="0" applyNumberFormat="1" applyFill="1" applyBorder="1" applyAlignment="1">
      <alignment horizontal="center" vertical="center" wrapText="1"/>
    </xf>
    <xf numFmtId="205" fontId="0" fillId="91" borderId="41" xfId="0" applyNumberFormat="1" applyFill="1" applyBorder="1" applyAlignment="1">
      <alignment horizontal="center" vertical="center" wrapText="1"/>
    </xf>
    <xf numFmtId="2" fontId="0" fillId="91" borderId="41" xfId="0" applyNumberFormat="1" applyFill="1" applyBorder="1" applyAlignment="1">
      <alignment vertical="top" wrapText="1"/>
    </xf>
    <xf numFmtId="192" fontId="0" fillId="91" borderId="41" xfId="0" applyNumberFormat="1" applyFill="1" applyBorder="1" applyAlignment="1">
      <alignment vertical="top" wrapText="1"/>
    </xf>
    <xf numFmtId="49" fontId="149" fillId="91" borderId="40" xfId="0" applyNumberFormat="1" applyFont="1" applyFill="1" applyBorder="1" applyAlignment="1">
      <alignment horizontal="center" vertical="top" wrapText="1"/>
    </xf>
    <xf numFmtId="0" fontId="149" fillId="91" borderId="41" xfId="0" applyFont="1" applyFill="1" applyBorder="1" applyAlignment="1">
      <alignment vertical="top" wrapText="1"/>
    </xf>
    <xf numFmtId="0" fontId="150" fillId="91" borderId="41" xfId="0" applyFont="1" applyFill="1" applyBorder="1" applyAlignment="1">
      <alignment horizontal="center" vertical="top" wrapText="1"/>
    </xf>
    <xf numFmtId="0" fontId="151" fillId="91" borderId="41" xfId="0" applyFont="1" applyFill="1" applyBorder="1" applyAlignment="1">
      <alignment vertical="top" wrapText="1"/>
    </xf>
    <xf numFmtId="0" fontId="0" fillId="91" borderId="41" xfId="0" applyFill="1" applyBorder="1" applyAlignment="1">
      <alignment horizontal="center" vertical="top" wrapText="1"/>
    </xf>
    <xf numFmtId="1" fontId="0" fillId="91" borderId="41" xfId="0" applyNumberFormat="1" applyFill="1" applyBorder="1" applyAlignment="1">
      <alignment vertical="top" wrapText="1"/>
    </xf>
    <xf numFmtId="164" fontId="0" fillId="91" borderId="41" xfId="0" applyNumberFormat="1" applyFill="1" applyBorder="1" applyAlignment="1">
      <alignment vertical="top" wrapText="1"/>
    </xf>
    <xf numFmtId="0" fontId="147" fillId="91" borderId="0" xfId="0" applyFont="1" applyFill="1" applyAlignment="1">
      <alignment horizontal="center"/>
    </xf>
    <xf numFmtId="0" fontId="0" fillId="91" borderId="0" xfId="0" applyFill="1" applyAlignment="1">
      <alignment wrapText="1"/>
    </xf>
    <xf numFmtId="0" fontId="152" fillId="91" borderId="41" xfId="0" applyFont="1" applyFill="1" applyBorder="1" applyAlignment="1">
      <alignment horizontal="center" vertical="top" wrapText="1"/>
    </xf>
    <xf numFmtId="49" fontId="11" fillId="91" borderId="40" xfId="0" applyNumberFormat="1" applyFont="1" applyFill="1" applyBorder="1" applyAlignment="1">
      <alignment horizontal="center" vertical="top" wrapText="1"/>
    </xf>
    <xf numFmtId="0" fontId="11" fillId="91" borderId="41" xfId="0" applyFont="1" applyFill="1" applyBorder="1" applyAlignment="1">
      <alignment horizontal="center" vertical="top" wrapText="1"/>
    </xf>
    <xf numFmtId="49" fontId="14" fillId="91" borderId="40" xfId="0" applyNumberFormat="1" applyFont="1" applyFill="1" applyBorder="1" applyAlignment="1">
      <alignment horizontal="center" vertical="top" wrapText="1"/>
    </xf>
    <xf numFmtId="0" fontId="14" fillId="91" borderId="41" xfId="0" applyFont="1" applyFill="1" applyBorder="1" applyAlignment="1">
      <alignment vertical="top" wrapText="1"/>
    </xf>
    <xf numFmtId="0" fontId="11" fillId="91" borderId="41" xfId="0" applyFont="1" applyFill="1" applyBorder="1" applyAlignment="1">
      <alignment vertical="top" wrapText="1"/>
    </xf>
    <xf numFmtId="205" fontId="11" fillId="91" borderId="41" xfId="0" applyNumberFormat="1" applyFont="1" applyFill="1" applyBorder="1" applyAlignment="1">
      <alignment horizontal="center" vertical="top" wrapText="1"/>
    </xf>
    <xf numFmtId="4" fontId="0" fillId="91" borderId="41" xfId="0" applyNumberFormat="1" applyFill="1" applyBorder="1" applyAlignment="1">
      <alignment vertical="top" wrapText="1"/>
    </xf>
    <xf numFmtId="192" fontId="11" fillId="91" borderId="41" xfId="0" applyNumberFormat="1" applyFont="1" applyFill="1" applyBorder="1" applyAlignment="1">
      <alignment horizontal="center" vertical="top" wrapText="1"/>
    </xf>
    <xf numFmtId="2" fontId="11" fillId="91" borderId="41" xfId="0" applyNumberFormat="1" applyFont="1" applyFill="1" applyBorder="1" applyAlignment="1">
      <alignment horizontal="center" vertical="top" wrapText="1"/>
    </xf>
    <xf numFmtId="3" fontId="0" fillId="91" borderId="41" xfId="0" applyNumberFormat="1" applyFill="1" applyBorder="1" applyAlignment="1">
      <alignment vertical="top" wrapText="1"/>
    </xf>
    <xf numFmtId="4" fontId="0" fillId="91" borderId="0" xfId="0" applyNumberFormat="1" applyFill="1"/>
    <xf numFmtId="0" fontId="0" fillId="91" borderId="0" xfId="0" applyFill="1" applyAlignment="1"/>
    <xf numFmtId="0" fontId="7" fillId="0" borderId="0" xfId="0" applyFont="1" applyAlignment="1">
      <alignment horizontal="justify"/>
    </xf>
    <xf numFmtId="0" fontId="148" fillId="0" borderId="0" xfId="0" applyFont="1" applyAlignment="1">
      <alignment horizontal="right"/>
    </xf>
    <xf numFmtId="0" fontId="14" fillId="91" borderId="0" xfId="0" applyFont="1" applyFill="1" applyAlignment="1">
      <alignment vertical="top" wrapText="1"/>
    </xf>
    <xf numFmtId="0" fontId="135" fillId="0" borderId="30" xfId="1" applyNumberFormat="1" applyFont="1" applyFill="1" applyBorder="1" applyAlignment="1" applyProtection="1">
      <alignment horizontal="right" vertical="center" wrapText="1"/>
    </xf>
    <xf numFmtId="0" fontId="10" fillId="0" borderId="31" xfId="1" applyNumberFormat="1" applyFont="1" applyFill="1" applyBorder="1" applyAlignment="1" applyProtection="1">
      <alignment horizontal="center" vertical="center" wrapText="1"/>
    </xf>
    <xf numFmtId="0" fontId="135" fillId="0" borderId="3" xfId="1" applyFont="1" applyFill="1" applyBorder="1" applyAlignment="1" applyProtection="1">
      <alignment vertical="center" wrapText="1"/>
    </xf>
    <xf numFmtId="2" fontId="2" fillId="91" borderId="0" xfId="0" applyNumberFormat="1" applyFont="1" applyFill="1" applyBorder="1" applyAlignment="1">
      <alignment vertical="top" wrapText="1"/>
    </xf>
    <xf numFmtId="0" fontId="0" fillId="91" borderId="0" xfId="0" applyFill="1" applyBorder="1"/>
    <xf numFmtId="0" fontId="148" fillId="0" borderId="0" xfId="0" applyFont="1" applyAlignment="1">
      <alignment horizontal="center" wrapText="1"/>
    </xf>
    <xf numFmtId="0" fontId="11" fillId="0" borderId="0" xfId="1" applyFont="1" applyFill="1" applyAlignment="1" applyProtection="1">
      <alignment horizontal="center" wrapText="1"/>
    </xf>
    <xf numFmtId="0" fontId="11" fillId="0" borderId="0" xfId="1" applyFont="1" applyFill="1" applyAlignment="1" applyProtection="1">
      <alignment horizontal="center" vertical="top" wrapText="1"/>
    </xf>
    <xf numFmtId="0" fontId="7" fillId="0" borderId="0" xfId="1" applyFont="1" applyFill="1" applyAlignment="1" applyProtection="1">
      <alignment horizontal="center"/>
    </xf>
    <xf numFmtId="0" fontId="9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vertical="top"/>
    </xf>
    <xf numFmtId="0" fontId="5" fillId="0" borderId="1" xfId="1" applyFont="1" applyFill="1" applyBorder="1" applyAlignment="1" applyProtection="1">
      <alignment horizontal="right"/>
    </xf>
    <xf numFmtId="0" fontId="5" fillId="0" borderId="1" xfId="2" applyFont="1" applyFill="1" applyBorder="1" applyAlignment="1"/>
    <xf numFmtId="0" fontId="10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137" fillId="0" borderId="29" xfId="1" applyFont="1" applyFill="1" applyBorder="1" applyAlignment="1" applyProtection="1">
      <alignment horizontal="center" vertical="center" wrapText="1"/>
    </xf>
    <xf numFmtId="0" fontId="137" fillId="0" borderId="34" xfId="1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right" vertical="top" wrapText="1"/>
    </xf>
    <xf numFmtId="0" fontId="7" fillId="0" borderId="1" xfId="1" applyFont="1" applyFill="1" applyBorder="1" applyAlignment="1" applyProtection="1">
      <alignment horizontal="right"/>
    </xf>
    <xf numFmtId="49" fontId="10" fillId="0" borderId="29" xfId="1" applyNumberFormat="1" applyFont="1" applyFill="1" applyBorder="1" applyAlignment="1" applyProtection="1">
      <alignment horizontal="center" vertical="center" wrapText="1"/>
    </xf>
    <xf numFmtId="49" fontId="10" fillId="0" borderId="3" xfId="1" applyNumberFormat="1" applyFont="1" applyFill="1" applyBorder="1" applyAlignment="1" applyProtection="1">
      <alignment horizontal="center" vertical="center" wrapText="1"/>
    </xf>
    <xf numFmtId="49" fontId="10" fillId="0" borderId="34" xfId="1" applyNumberFormat="1" applyFont="1" applyFill="1" applyBorder="1" applyAlignment="1" applyProtection="1">
      <alignment horizontal="center" vertical="center" wrapText="1"/>
    </xf>
    <xf numFmtId="0" fontId="5" fillId="0" borderId="29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34" xfId="1" applyFont="1" applyFill="1" applyBorder="1" applyAlignment="1" applyProtection="1">
      <alignment horizontal="center" vertical="center" wrapText="1"/>
    </xf>
    <xf numFmtId="0" fontId="10" fillId="0" borderId="29" xfId="1" applyFont="1" applyFill="1" applyBorder="1" applyAlignment="1" applyProtection="1">
      <alignment horizontal="center" vertical="center" wrapText="1"/>
    </xf>
    <xf numFmtId="0" fontId="10" fillId="0" borderId="3" xfId="1" applyFont="1" applyFill="1" applyBorder="1" applyAlignment="1" applyProtection="1">
      <alignment horizontal="center" vertical="center" wrapText="1"/>
    </xf>
    <xf numFmtId="0" fontId="10" fillId="0" borderId="34" xfId="1" applyFont="1" applyFill="1" applyBorder="1" applyAlignment="1" applyProtection="1">
      <alignment horizontal="center" vertical="center" wrapText="1"/>
    </xf>
    <xf numFmtId="0" fontId="135" fillId="0" borderId="32" xfId="2" applyFont="1" applyFill="1" applyBorder="1" applyAlignment="1">
      <alignment horizontal="center" vertical="top" wrapText="1"/>
    </xf>
    <xf numFmtId="0" fontId="135" fillId="0" borderId="4" xfId="2" applyFont="1" applyFill="1" applyBorder="1" applyAlignment="1">
      <alignment horizontal="center" vertical="top" wrapText="1"/>
    </xf>
    <xf numFmtId="0" fontId="135" fillId="0" borderId="33" xfId="2" applyFont="1" applyFill="1" applyBorder="1" applyAlignment="1">
      <alignment horizontal="center" vertical="top" wrapText="1"/>
    </xf>
    <xf numFmtId="0" fontId="135" fillId="0" borderId="1" xfId="2" applyFont="1" applyFill="1" applyBorder="1" applyAlignment="1">
      <alignment horizontal="center" vertical="top" wrapText="1"/>
    </xf>
    <xf numFmtId="0" fontId="0" fillId="91" borderId="37" xfId="0" applyFill="1" applyBorder="1" applyAlignment="1">
      <alignment vertical="top" wrapText="1"/>
    </xf>
    <xf numFmtId="0" fontId="0" fillId="91" borderId="38" xfId="0" applyFill="1" applyBorder="1" applyAlignment="1">
      <alignment vertical="top" wrapText="1"/>
    </xf>
    <xf numFmtId="0" fontId="0" fillId="91" borderId="39" xfId="0" applyFill="1" applyBorder="1" applyAlignment="1">
      <alignment vertical="top" wrapText="1"/>
    </xf>
    <xf numFmtId="0" fontId="147" fillId="91" borderId="35" xfId="0" applyFont="1" applyFill="1" applyBorder="1" applyAlignment="1">
      <alignment horizontal="center" wrapText="1"/>
    </xf>
    <xf numFmtId="0" fontId="148" fillId="91" borderId="36" xfId="0" applyFont="1" applyFill="1" applyBorder="1" applyAlignment="1">
      <alignment horizontal="center" vertical="top" wrapText="1"/>
    </xf>
    <xf numFmtId="0" fontId="148" fillId="91" borderId="40" xfId="0" applyFont="1" applyFill="1" applyBorder="1" applyAlignment="1">
      <alignment horizontal="center" vertical="top" wrapText="1"/>
    </xf>
    <xf numFmtId="0" fontId="142" fillId="91" borderId="36" xfId="0" applyFont="1" applyFill="1" applyBorder="1" applyAlignment="1">
      <alignment horizontal="center" vertical="top" wrapText="1"/>
    </xf>
    <xf numFmtId="0" fontId="142" fillId="91" borderId="40" xfId="0" applyFont="1" applyFill="1" applyBorder="1" applyAlignment="1">
      <alignment horizontal="center" vertical="top" wrapText="1"/>
    </xf>
    <xf numFmtId="0" fontId="142" fillId="91" borderId="37" xfId="0" applyFont="1" applyFill="1" applyBorder="1" applyAlignment="1">
      <alignment horizontal="center" vertical="top" wrapText="1"/>
    </xf>
    <xf numFmtId="0" fontId="142" fillId="91" borderId="38" xfId="0" applyFont="1" applyFill="1" applyBorder="1" applyAlignment="1">
      <alignment horizontal="center" vertical="top" wrapText="1"/>
    </xf>
    <xf numFmtId="0" fontId="142" fillId="91" borderId="39" xfId="0" applyFont="1" applyFill="1" applyBorder="1" applyAlignment="1">
      <alignment horizontal="center" vertical="top" wrapText="1"/>
    </xf>
    <xf numFmtId="0" fontId="0" fillId="91" borderId="0" xfId="0" applyFill="1" applyAlignment="1">
      <alignment vertical="top" wrapText="1"/>
    </xf>
    <xf numFmtId="0" fontId="11" fillId="91" borderId="0" xfId="0" applyFont="1" applyFill="1" applyAlignment="1">
      <alignment vertical="top" wrapText="1"/>
    </xf>
    <xf numFmtId="0" fontId="136" fillId="0" borderId="0" xfId="0" applyFont="1" applyAlignment="1">
      <alignment horizontal="left"/>
    </xf>
    <xf numFmtId="192" fontId="0" fillId="91" borderId="36" xfId="0" applyNumberFormat="1" applyFill="1" applyBorder="1" applyAlignment="1">
      <alignment vertical="top" wrapText="1"/>
    </xf>
    <xf numFmtId="0" fontId="0" fillId="91" borderId="40" xfId="0" applyFill="1" applyBorder="1" applyAlignment="1">
      <alignment vertical="top" wrapText="1"/>
    </xf>
    <xf numFmtId="0" fontId="14" fillId="91" borderId="37" xfId="0" applyFont="1" applyFill="1" applyBorder="1" applyAlignment="1">
      <alignment horizontal="center" vertical="top" wrapText="1"/>
    </xf>
    <xf numFmtId="0" fontId="14" fillId="91" borderId="38" xfId="0" applyFont="1" applyFill="1" applyBorder="1" applyAlignment="1">
      <alignment horizontal="center" vertical="top" wrapText="1"/>
    </xf>
    <xf numFmtId="0" fontId="14" fillId="91" borderId="39" xfId="0" applyFont="1" applyFill="1" applyBorder="1" applyAlignment="1">
      <alignment horizontal="center" vertical="top" wrapText="1"/>
    </xf>
    <xf numFmtId="0" fontId="0" fillId="91" borderId="44" xfId="0" applyFill="1" applyBorder="1" applyAlignment="1">
      <alignment vertical="top" wrapText="1"/>
    </xf>
    <xf numFmtId="0" fontId="152" fillId="91" borderId="37" xfId="0" applyFont="1" applyFill="1" applyBorder="1" applyAlignment="1">
      <alignment horizontal="center" vertical="top" wrapText="1"/>
    </xf>
    <xf numFmtId="0" fontId="152" fillId="91" borderId="39" xfId="0" applyFont="1" applyFill="1" applyBorder="1" applyAlignment="1">
      <alignment horizontal="center" vertical="top" wrapText="1"/>
    </xf>
    <xf numFmtId="49" fontId="11" fillId="91" borderId="36" xfId="0" applyNumberFormat="1" applyFont="1" applyFill="1" applyBorder="1" applyAlignment="1">
      <alignment horizontal="center" vertical="top" wrapText="1"/>
    </xf>
    <xf numFmtId="49" fontId="11" fillId="91" borderId="40" xfId="0" applyNumberFormat="1" applyFont="1" applyFill="1" applyBorder="1" applyAlignment="1">
      <alignment horizontal="center" vertical="top" wrapText="1"/>
    </xf>
    <xf numFmtId="0" fontId="11" fillId="91" borderId="36" xfId="0" applyFont="1" applyFill="1" applyBorder="1" applyAlignment="1">
      <alignment horizontal="center" vertical="top" wrapText="1"/>
    </xf>
    <xf numFmtId="0" fontId="11" fillId="91" borderId="40" xfId="0" applyFont="1" applyFill="1" applyBorder="1" applyAlignment="1">
      <alignment horizontal="center" vertical="top" wrapText="1"/>
    </xf>
    <xf numFmtId="0" fontId="0" fillId="91" borderId="36" xfId="0" applyFill="1" applyBorder="1" applyAlignment="1">
      <alignment vertical="top" wrapText="1"/>
    </xf>
    <xf numFmtId="0" fontId="152" fillId="91" borderId="36" xfId="0" applyFont="1" applyFill="1" applyBorder="1" applyAlignment="1">
      <alignment horizontal="center" vertical="top" wrapText="1"/>
    </xf>
    <xf numFmtId="0" fontId="152" fillId="91" borderId="40" xfId="0" applyFont="1" applyFill="1" applyBorder="1" applyAlignment="1">
      <alignment horizontal="center" vertical="top" wrapText="1"/>
    </xf>
    <xf numFmtId="0" fontId="4" fillId="91" borderId="35" xfId="0" applyFont="1" applyFill="1" applyBorder="1" applyAlignment="1">
      <alignment horizontal="center" wrapText="1"/>
    </xf>
    <xf numFmtId="49" fontId="14" fillId="91" borderId="36" xfId="0" applyNumberFormat="1" applyFont="1" applyFill="1" applyBorder="1" applyAlignment="1">
      <alignment horizontal="center" vertical="top" wrapText="1"/>
    </xf>
    <xf numFmtId="49" fontId="14" fillId="91" borderId="46" xfId="0" applyNumberFormat="1" applyFont="1" applyFill="1" applyBorder="1" applyAlignment="1">
      <alignment horizontal="center" vertical="top" wrapText="1"/>
    </xf>
    <xf numFmtId="49" fontId="14" fillId="91" borderId="40" xfId="0" applyNumberFormat="1" applyFont="1" applyFill="1" applyBorder="1" applyAlignment="1">
      <alignment horizontal="center" vertical="top" wrapText="1"/>
    </xf>
    <xf numFmtId="0" fontId="14" fillId="91" borderId="36" xfId="0" applyFont="1" applyFill="1" applyBorder="1" applyAlignment="1">
      <alignment horizontal="center" vertical="top" wrapText="1"/>
    </xf>
    <xf numFmtId="0" fontId="14" fillId="91" borderId="46" xfId="0" applyFont="1" applyFill="1" applyBorder="1" applyAlignment="1">
      <alignment horizontal="center" vertical="top" wrapText="1"/>
    </xf>
    <xf numFmtId="0" fontId="14" fillId="91" borderId="40" xfId="0" applyFont="1" applyFill="1" applyBorder="1" applyAlignment="1">
      <alignment horizontal="center" vertical="top" wrapText="1"/>
    </xf>
    <xf numFmtId="0" fontId="14" fillId="91" borderId="43" xfId="0" applyFont="1" applyFill="1" applyBorder="1" applyAlignment="1">
      <alignment horizontal="center" vertical="top" wrapText="1"/>
    </xf>
    <xf numFmtId="0" fontId="14" fillId="91" borderId="44" xfId="0" applyFont="1" applyFill="1" applyBorder="1" applyAlignment="1">
      <alignment horizontal="center" vertical="top" wrapText="1"/>
    </xf>
    <xf numFmtId="0" fontId="14" fillId="91" borderId="45" xfId="0" applyFont="1" applyFill="1" applyBorder="1" applyAlignment="1">
      <alignment horizontal="center" vertical="top" wrapText="1"/>
    </xf>
    <xf numFmtId="0" fontId="14" fillId="91" borderId="47" xfId="0" applyFont="1" applyFill="1" applyBorder="1" applyAlignment="1">
      <alignment horizontal="center" vertical="top" wrapText="1"/>
    </xf>
    <xf numFmtId="0" fontId="14" fillId="91" borderId="35" xfId="0" applyFont="1" applyFill="1" applyBorder="1" applyAlignment="1">
      <alignment horizontal="center" vertical="top" wrapText="1"/>
    </xf>
    <xf numFmtId="0" fontId="14" fillId="91" borderId="41" xfId="0" applyFont="1" applyFill="1" applyBorder="1" applyAlignment="1">
      <alignment horizontal="center" vertical="top" wrapText="1"/>
    </xf>
  </cellXfs>
  <cellStyles count="2579">
    <cellStyle name="_090730_ХТГ_2010_поточка" xfId="5"/>
    <cellStyle name="_15 рух коштiв за червень" xfId="6"/>
    <cellStyle name="_15 рух коштiв за червень_ЗапасыЛена2" xfId="7"/>
    <cellStyle name="_15 рух коштiв за червень_ТЕПЛО_ЗАГАЛЬНА_з_01_01_14" xfId="8"/>
    <cellStyle name="_15 рух коштiв за червень_ТЕЦ 2013" xfId="9"/>
    <cellStyle name="_15 рух коштiв за червень_УГПБ_new" xfId="10"/>
    <cellStyle name="_15 рух коштiв за червень_Форма для B-BB" xfId="11"/>
    <cellStyle name="_2008 інвестиції" xfId="12"/>
    <cellStyle name="_2008 інвестиції_ЗапасыЛена2" xfId="13"/>
    <cellStyle name="_2008 інвестиції_УГПБ_new" xfId="14"/>
    <cellStyle name="_2008 інвестиції_Форма для B-BB" xfId="15"/>
    <cellStyle name="_275 наказ_нак" xfId="16"/>
    <cellStyle name="_275 наказ_нак_ТЕПЛО_ЗАГАЛЬНА_з_01_01_14" xfId="17"/>
    <cellStyle name="_275 наказ_нак_ТЕЦ 2013" xfId="18"/>
    <cellStyle name="_6_ДовЁдка для КР К╡ 2010 Дод_3" xfId="19"/>
    <cellStyle name="_6_ДовЁдка для КР К╡ 2010 Дод_3_ЗапасыЛена2" xfId="20"/>
    <cellStyle name="_6_ДовЁдка для КР К╡ 2010 Дод_3_УГПБ_new" xfId="21"/>
    <cellStyle name="_6_ДовЁдка для КР К╡ 2010 Дод_3_Форма для B-BB" xfId="22"/>
    <cellStyle name="_Fakt_2" xfId="23"/>
    <cellStyle name="_Ieai 08_.eai._ai. eai._iaano.(ia __e)-1 c iaeaaiaiiyi - copy" xfId="24"/>
    <cellStyle name="_Ieai 08_.eai._ai. eai._iaano.(ia __e)-1 c iaeaaiaiiyi - copy_ЗапасыЛена2" xfId="25"/>
    <cellStyle name="_Ieai 08_.eai._ai. eai._iaano.(ia __e)-1 c iaeaaiaiiyi - copy_УГПБ_new" xfId="26"/>
    <cellStyle name="_Ieai 08_.eai._ai. eai._iaano.(ia __e)-1 c iaeaaiaiiyi - copy_Форма для B-BB" xfId="27"/>
    <cellStyle name="_Plan_09_1_forma" xfId="28"/>
    <cellStyle name="_Plan_09_1_forma_ЗапасыЛена2" xfId="29"/>
    <cellStyle name="_Plan_09_1_forma_ЗапасыЛена2_бюджет новая форма2" xfId="30"/>
    <cellStyle name="_Plan_09_1_forma_УГПБ_new" xfId="31"/>
    <cellStyle name="_Plan_09_1_forma_УГПБ_new_бюджет новая форма2" xfId="32"/>
    <cellStyle name="_Plan_09_1_forma_Форма для B-BB" xfId="33"/>
    <cellStyle name="_Plan_09_1_forma_Форма для B-BB_бюджет новая форма2" xfId="34"/>
    <cellStyle name="_UTG 11 plan ckorr" xfId="35"/>
    <cellStyle name="_Бланк на нараду (1)" xfId="36"/>
    <cellStyle name="_Бланк на нараду (1)_ЗапасыЛена2" xfId="37"/>
    <cellStyle name="_Бланк на нараду (1)_ЗапасыЛена2_бюджет новая форма2" xfId="38"/>
    <cellStyle name="_Бланк на нараду (1)_УГПБ_new" xfId="39"/>
    <cellStyle name="_Бланк на нараду (1)_УГПБ_new_бюджет новая форма2" xfId="40"/>
    <cellStyle name="_Бланк на нараду (1)_Форма для B-BB" xfId="41"/>
    <cellStyle name="_Бланк на нараду (1)_Форма для B-BB_бюджет новая форма2" xfId="42"/>
    <cellStyle name="_БМФ " xfId="43"/>
    <cellStyle name="_БМФ _ЗапасыЛена2" xfId="44"/>
    <cellStyle name="_БМФ _ЗапасыЛена2_бюджет новая форма2" xfId="45"/>
    <cellStyle name="_БМФ _УГПБ_new" xfId="46"/>
    <cellStyle name="_БМФ _УГПБ_new_бюджет новая форма2" xfId="47"/>
    <cellStyle name="_БМФ _Форма для B-BB" xfId="48"/>
    <cellStyle name="_БМФ _Форма для B-BB_бюджет новая форма2" xfId="49"/>
    <cellStyle name="_ВГЕ Кап буд план 09" xfId="50"/>
    <cellStyle name="_ВГЕ Кап буд план 09_ЗапасыЛена2" xfId="51"/>
    <cellStyle name="_ВГЕ Кап буд план 09_УГПБ_new" xfId="52"/>
    <cellStyle name="_ВГЕ Кап буд план 09_Форма для B-BB" xfId="53"/>
    <cellStyle name="_ВРТП К_ 2009" xfId="54"/>
    <cellStyle name="_ВРТП К_ 2009_ЗапасыЛена2" xfId="55"/>
    <cellStyle name="_ВРТП К_ 2009_ЗапасыЛена2_бюджет новая форма2" xfId="56"/>
    <cellStyle name="_ВРТП К_ 2009_УГПБ_new" xfId="57"/>
    <cellStyle name="_ВРТП К_ 2009_УГПБ_new_бюджет новая форма2" xfId="58"/>
    <cellStyle name="_ВРТП К_ 2009_Форма для B-BB" xfId="59"/>
    <cellStyle name="_ВРТП К_ 2009_Форма для B-BB_бюджет новая форма2" xfId="60"/>
    <cellStyle name="_Для Юли рем Кинвест хвост" xfId="61"/>
    <cellStyle name="_Для Юли рем Кинвест хвост_ЗапасыЛена2" xfId="62"/>
    <cellStyle name="_Для Юли рем Кинвест хвост_УГПБ_new" xfId="63"/>
    <cellStyle name="_Для Юли рем Кинвест хвост_Форма для B-BB" xfId="64"/>
    <cellStyle name="_Дов. Процак кориг.плану на 01.04.07-2" xfId="65"/>
    <cellStyle name="_Дов. Процак кориг.плану на 01.04.07-2_ЗапасыЛена2" xfId="66"/>
    <cellStyle name="_Дов. Процак кориг.плану на 01.04.07-2_УГПБ_new" xfId="67"/>
    <cellStyle name="_Дов. Процак кориг.плану на 01.04.07-2_Форма для B-BB" xfId="68"/>
    <cellStyle name="_Довдка тендер на 12 07 10" xfId="69"/>
    <cellStyle name="_Довдка тендер на 12 07 10_ЗапасыЛена2" xfId="70"/>
    <cellStyle name="_Довдка тендер на 12 07 10_УГПБ_new" xfId="71"/>
    <cellStyle name="_Довдка тендер на 12 07 10_Форма для B-BB" xfId="72"/>
    <cellStyle name="_Довідка капбудівн" xfId="73"/>
    <cellStyle name="_Довідка капбудівн_ЗапасыЛена2" xfId="74"/>
    <cellStyle name="_Довідка капбудівн_ЗапасыЛена2_бюджет новая форма2" xfId="75"/>
    <cellStyle name="_Довідка капбудівн_УГПБ_new" xfId="76"/>
    <cellStyle name="_Довідка капбудівн_УГПБ_new_бюджет новая форма2" xfId="77"/>
    <cellStyle name="_Довідка капбудівн_Форма для B-BB" xfId="78"/>
    <cellStyle name="_Довідка капбудівн_Форма для B-BB_бюджет новая форма2" xfId="79"/>
    <cellStyle name="_довідка остання" xfId="80"/>
    <cellStyle name="_довідка остання_ЗапасыЛена2" xfId="81"/>
    <cellStyle name="_довідка остання_УГПБ_new" xfId="82"/>
    <cellStyle name="_довідка остання_Форма для B-BB" xfId="83"/>
    <cellStyle name="_Довідка про хід будівництва ДК 2кв 2008" xfId="84"/>
    <cellStyle name="_Довідка про хід будівництва ДК 2кв 2008_ЗапасыЛена2" xfId="85"/>
    <cellStyle name="_Довідка про хід будівництва ДК 2кв 2008_УГПБ_new" xfId="86"/>
    <cellStyle name="_Довідка про хід будівництва ДК 2кв 2008_Форма для B-BB" xfId="87"/>
    <cellStyle name="_Додатки до финплану 27-08" xfId="88"/>
    <cellStyle name="_Додатки до финплану 27-08_бюджет новая форма2" xfId="89"/>
    <cellStyle name="_ДодатокМТР" xfId="90"/>
    <cellStyle name="_ДодатокМТР_2011 - 2009(ОЧИК2010)" xfId="91"/>
    <cellStyle name="_ДодатокМТР_Директор 2011-Шаблон" xfId="92"/>
    <cellStyle name="_ДодатокМТР_ЗапасыЛена2" xfId="93"/>
    <cellStyle name="_ДодатокМТР_ив022Книга1" xfId="94"/>
    <cellStyle name="_ДодатокМТР_Книга1" xfId="95"/>
    <cellStyle name="_ДодатокМТР_План 11.11.2011" xfId="96"/>
    <cellStyle name="_ДодатокМТР_План 2011 НАК (04)нак" xfId="97"/>
    <cellStyle name="_ДодатокМТР_План 2011 НАК (2004)нак" xfId="98"/>
    <cellStyle name="_ДодатокМТР_План 2011 НАК (23.12)бс" xfId="99"/>
    <cellStyle name="_ДодатокМТР_План 2011 НАК 17 08" xfId="100"/>
    <cellStyle name="_ДодатокМТР_УГПБ_new" xfId="101"/>
    <cellStyle name="_ДодатокМТР_Форма для B-BB" xfId="102"/>
    <cellStyle name="_ДТГ новій" xfId="103"/>
    <cellStyle name="_ДТГ новій_ЗапасыЛена2" xfId="104"/>
    <cellStyle name="_ДТГ новій_ЗапасыЛена2_бюджет новая форма2" xfId="105"/>
    <cellStyle name="_ДТГ новій_УГПБ_new" xfId="106"/>
    <cellStyle name="_ДТГ новій_УГПБ_new_бюджет новая форма2" xfId="107"/>
    <cellStyle name="_ДТГ новій_Форма для B-BB" xfId="108"/>
    <cellStyle name="_ДТГ новій_Форма для B-BB_бюджет новая форма2" xfId="109"/>
    <cellStyle name="_ДТГ оборудование ИНМА 2010 план" xfId="110"/>
    <cellStyle name="_ДТГ оборудование ИНМА 2010 план_ЗапасыЛена2" xfId="111"/>
    <cellStyle name="_ДТГ оборудование ИНМА 2010 план_УГПБ_new" xfId="112"/>
    <cellStyle name="_ДТГ оборудование ИНМА 2010 план_Форма для B-BB" xfId="113"/>
    <cellStyle name="_Жовтень на 8 число" xfId="114"/>
    <cellStyle name="_Жовтень на 8 число_ЗапасыЛена2" xfId="115"/>
    <cellStyle name="_Жовтень на 8 число_ЗапасыЛена2_бюджет новая форма2" xfId="116"/>
    <cellStyle name="_Жовтень на 8 число_УГПБ_new" xfId="117"/>
    <cellStyle name="_Жовтень на 8 число_УГПБ_new_бюджет новая форма2" xfId="118"/>
    <cellStyle name="_Жовтень на 8 число_Форма для B-BB" xfId="119"/>
    <cellStyle name="_Жовтень на 8 число_Форма для B-BB_бюджет новая форма2" xfId="120"/>
    <cellStyle name="_Зв_тКР-_нвестиц__ по ДК" xfId="121"/>
    <cellStyle name="_Зв_тКР-_нвестиц__ по ДК_ЗапасыЛена2" xfId="122"/>
    <cellStyle name="_Зв_тКР-_нвестиц__ по ДК_УГПБ_new" xfId="123"/>
    <cellStyle name="_Зв_тКР-_нвестиц__ по ДК_Форма для B-BB" xfId="124"/>
    <cellStyle name="_Звит UTG 10 рух коштив+ нарахування" xfId="125"/>
    <cellStyle name="_Зворот " xfId="126"/>
    <cellStyle name="_Зворот _ЗапасыЛена2" xfId="127"/>
    <cellStyle name="_Зворот _ЗапасыЛена2_бюджет новая форма2" xfId="128"/>
    <cellStyle name="_Зворот _УГПБ_new" xfId="129"/>
    <cellStyle name="_Зворот _УГПБ_new_бюджет новая форма2" xfId="130"/>
    <cellStyle name="_Зворот _Форма для B-BB" xfId="131"/>
    <cellStyle name="_Зворот _Форма для B-BB_бюджет новая форма2" xfId="132"/>
    <cellStyle name="_ИТГ План КИ 2009 2_1" xfId="133"/>
    <cellStyle name="_ИТГ План КИ 2009 2_1_ЗапасыЛена2" xfId="134"/>
    <cellStyle name="_ИТГ План КИ 2009 2_1_УГПБ_new" xfId="135"/>
    <cellStyle name="_ИТГ План КИ 2009 2_1_Форма для B-BB" xfId="136"/>
    <cellStyle name="_Кап план2009 Техдиагаз Коригований" xfId="137"/>
    <cellStyle name="_Кап план2009 Техдиагаз Коригований_ЗапасыЛена2" xfId="138"/>
    <cellStyle name="_Кап план2009 Техдиагаз Коригований_УГПБ_new" xfId="139"/>
    <cellStyle name="_Кап план2009 Техдиагаз Коригований_Форма для B-BB" xfId="140"/>
    <cellStyle name="_КапИВЦ2010-2" xfId="141"/>
    <cellStyle name="_КапИВЦ2010-2_ЗапасыЛена2" xfId="142"/>
    <cellStyle name="_КапИВЦ2010-2_УГПБ_new" xfId="143"/>
    <cellStyle name="_КапИВЦ2010-2_Форма для B-BB" xfId="144"/>
    <cellStyle name="_Капремонт сводный  на 2010 по УМГ ХТГ" xfId="145"/>
    <cellStyle name="_Капремонт сводный  на 2010 по УМГ ХТГ_ЗапасыЛена2" xfId="146"/>
    <cellStyle name="_Капремонт сводный  на 2010 по УМГ ХТГ_УГПБ_new" xfId="147"/>
    <cellStyle name="_Капремонт сводный  на 2010 по УМГ ХТГ_Форма для B-BB" xfId="148"/>
    <cellStyle name="_Квартиры 2010" xfId="149"/>
    <cellStyle name="_Квартиры 2010_ЗапасыЛена2" xfId="150"/>
    <cellStyle name="_Квартиры 2010_УГПБ_new" xfId="151"/>
    <cellStyle name="_Квартиры 2010_Форма для B-BB" xfId="152"/>
    <cellStyle name="_КІплан" xfId="153"/>
    <cellStyle name="_КІплан (1)" xfId="154"/>
    <cellStyle name="_КІплан (1)_ЗапасыЛена2" xfId="155"/>
    <cellStyle name="_КІплан (1)_УГПБ_new" xfId="156"/>
    <cellStyle name="_КІплан (1)_Форма для B-BB" xfId="157"/>
    <cellStyle name="_КІплан_ЗапасыЛена2" xfId="158"/>
    <cellStyle name="_КІплан_УГПБ_new" xfId="159"/>
    <cellStyle name="_КІплан_Форма для B-BB" xfId="160"/>
    <cellStyle name="_Книга1" xfId="161"/>
    <cellStyle name="_Книга1_ЗапасыЛена2" xfId="162"/>
    <cellStyle name="_Книга1_ЗапасыЛена2_бюджет новая форма2" xfId="163"/>
    <cellStyle name="_Книга1_УГПБ_new" xfId="164"/>
    <cellStyle name="_Книга1_УГПБ_new_бюджет новая форма2" xfId="165"/>
    <cellStyle name="_Книга1_Форма для B-BB" xfId="166"/>
    <cellStyle name="_Книга1_Форма для B-BB_бюджет новая форма2" xfId="167"/>
    <cellStyle name="_Копия ПОТОЧКА_КТГ_ПР 2010" xfId="168"/>
    <cellStyle name="_КР по предл. филий" xfId="169"/>
    <cellStyle name="_КР по предл. филий_ЗапасыЛена2" xfId="170"/>
    <cellStyle name="_КР по предл. филий_ЗапасыЛена2_бюджет новая форма2" xfId="171"/>
    <cellStyle name="_КР по предл. филий_УГПБ_new" xfId="172"/>
    <cellStyle name="_КР по предл. филий_УГПБ_new_бюджет новая форма2" xfId="173"/>
    <cellStyle name="_КР по предл. филий_Форма для B-BB" xfId="174"/>
    <cellStyle name="_КР по предл. филий_Форма для B-BB_бюджет новая форма2" xfId="175"/>
    <cellStyle name="_КР_инвестиции" xfId="176"/>
    <cellStyle name="_КР_инвестиции_ЗапасыЛена2" xfId="177"/>
    <cellStyle name="_КР_инвестиции_ЗапасыЛена2_бюджет новая форма2" xfId="178"/>
    <cellStyle name="_КР_инвестиции_УГПБ_new" xfId="179"/>
    <cellStyle name="_КР_инвестиции_УГПБ_new_бюджет новая форма2" xfId="180"/>
    <cellStyle name="_КР_инвестиции_Форма для B-BB" xfId="181"/>
    <cellStyle name="_КР_инвестиции_Форма для B-BB_бюджет новая форма2" xfId="182"/>
    <cellStyle name="_Крит_деятельности" xfId="183"/>
    <cellStyle name="_Крит_деятельности_ЗапасыЛена2" xfId="184"/>
    <cellStyle name="_Крит_деятельности_ЗапасыЛена2_бюджет новая форма2" xfId="185"/>
    <cellStyle name="_Крит_деятельности_УГПБ_new" xfId="186"/>
    <cellStyle name="_Крит_деятельности_УГПБ_new_бюджет новая форма2" xfId="187"/>
    <cellStyle name="_Крит_деятельности_Форма для B-BB" xfId="188"/>
    <cellStyle name="_Крит_деятельности_Форма для B-BB_бюджет новая форма2" xfId="189"/>
    <cellStyle name="_НАК розпорядження 275(н)" xfId="190"/>
    <cellStyle name="_НАК розпорядження 275(н)_ЗапасыЛена2" xfId="191"/>
    <cellStyle name="_НАК розпорядження 275(н)_ТЕПЛО_ЗАГАЛЬНА_з_01_01_14" xfId="192"/>
    <cellStyle name="_НАК розпорядження 275(н)_ТЕЦ 2013" xfId="193"/>
    <cellStyle name="_НАК розпорядження 275(н)_УГПБ_new" xfId="194"/>
    <cellStyle name="_НАК розпорядження 275(н)_Форма для B-BB" xfId="195"/>
    <cellStyle name="_НТЕЦ_ФП_2008_Мин_корр 26.01" xfId="196"/>
    <cellStyle name="_Облад без кошторису" xfId="197"/>
    <cellStyle name="_Облад без кошторису_ЗапасыЛена2" xfId="198"/>
    <cellStyle name="_Облад без кошторису_УГПБ_new" xfId="199"/>
    <cellStyle name="_Облад без кошторису_Форма для B-BB" xfId="200"/>
    <cellStyle name="_ОДА-2010" xfId="201"/>
    <cellStyle name="_ОДА-2010_ЗапасыЛена2" xfId="202"/>
    <cellStyle name="_ОДА-2010_УГПБ_new" xfId="203"/>
    <cellStyle name="_ОДА-2010_Форма для B-BB" xfId="204"/>
    <cellStyle name="_ОДУ" xfId="205"/>
    <cellStyle name="_ОДУ_ЗапасыЛена2" xfId="206"/>
    <cellStyle name="_ОДУ_ЗапасыЛена2_бюджет новая форма2" xfId="207"/>
    <cellStyle name="_ОДУ_УГПБ_new" xfId="208"/>
    <cellStyle name="_ОДУ_УГПБ_new_бюджет новая форма2" xfId="209"/>
    <cellStyle name="_ОДУ_Форма для B-BB" xfId="210"/>
    <cellStyle name="_ОДУ_Форма для B-BB_бюджет новая форма2" xfId="211"/>
    <cellStyle name="_Отчет по КР КИ травень" xfId="212"/>
    <cellStyle name="_Отчет по КР КИ травень_ЗапасыЛена2" xfId="213"/>
    <cellStyle name="_Отчет по КР КИ травень_УГПБ_new" xfId="214"/>
    <cellStyle name="_Отчет по КР КИ травень_Форма для B-BB" xfId="215"/>
    <cellStyle name="_ПВР 2008 УАГ з ПДВ для УТГ" xfId="216"/>
    <cellStyle name="_ПВР 2008 УАГ з ПДВ для УТГ_ЗапасыЛена2" xfId="217"/>
    <cellStyle name="_ПВР 2008 УАГ з ПДВ для УТГ_УГПБ_new" xfId="218"/>
    <cellStyle name="_ПВР 2008 УАГ з ПДВ для УТГ_Форма для B-BB" xfId="219"/>
    <cellStyle name="_ПереликКР" xfId="220"/>
    <cellStyle name="_ПереликКР_ЗапасыЛена2" xfId="221"/>
    <cellStyle name="_ПереликКР_УГПБ_new" xfId="222"/>
    <cellStyle name="_ПереликКР_Форма для B-BB" xfId="223"/>
    <cellStyle name="_План  кап.рем. кап.інвест на 2008 нова форма" xfId="224"/>
    <cellStyle name="_План  кап.рем. кап.інвест на 2008 нова форма_ЗапасыЛена2" xfId="225"/>
    <cellStyle name="_План  кап.рем. кап.інвест на 2008 нова форма_УГПБ_new" xfId="226"/>
    <cellStyle name="_План  кап.рем. кап.інвест на 2008 нова форма_Форма для B-BB" xfId="227"/>
    <cellStyle name="_План  кап.рем. кварт" xfId="228"/>
    <cellStyle name="_План  кап.рем. кварт_ЗапасыЛена2" xfId="229"/>
    <cellStyle name="_План  кап.рем. кварт_УГПБ_new" xfId="230"/>
    <cellStyle name="_План  кап.рем. кварт_Форма для B-BB" xfId="231"/>
    <cellStyle name="_План 08р.кап.рем. кап.інвест.(на рік) (1)" xfId="232"/>
    <cellStyle name="_План 08р.кап.рем. кап.інвест.(на рік) (1)_ЗапасыЛена2" xfId="233"/>
    <cellStyle name="_План 08р.кап.рем. кап.інвест.(на рік) (1)_УГПБ_new" xfId="234"/>
    <cellStyle name="_План 08р.кап.рем. кап.інвест.(на рік) (1)_Форма для B-BB" xfId="235"/>
    <cellStyle name="_План 08р.кап.рем. кап.інвест.(на рік)-1" xfId="236"/>
    <cellStyle name="_План 08р.кап.рем. кап.інвест.(на рік)-1_ЗапасыЛена2" xfId="237"/>
    <cellStyle name="_План 08р.кап.рем. кап.інвест.(на рік)-1_УГПБ_new" xfId="238"/>
    <cellStyle name="_План 08р.кап.рем. кап.інвест.(на рік)-1_Форма для B-BB" xfId="239"/>
    <cellStyle name="_план 2010" xfId="240"/>
    <cellStyle name="_план 2010_ЗапасыЛена2" xfId="241"/>
    <cellStyle name="_план 2010_УГПБ_new" xfId="242"/>
    <cellStyle name="_план 2010_Форма для B-BB" xfId="243"/>
    <cellStyle name="_План КР (уточн.)" xfId="244"/>
    <cellStyle name="_План КР (уточн.)_ЗапасыЛена2" xfId="245"/>
    <cellStyle name="_План КР (уточн.)_ЗапасыЛена2_бюджет новая форма2" xfId="246"/>
    <cellStyle name="_План КР (уточн.)_УГПБ_new" xfId="247"/>
    <cellStyle name="_План КР (уточн.)_УГПБ_new_бюджет новая форма2" xfId="248"/>
    <cellStyle name="_План КР (уточн.)_Форма для B-BB" xfId="249"/>
    <cellStyle name="_План КР (уточн.)_Форма для B-BB_бюджет новая форма2" xfId="250"/>
    <cellStyle name="_План КР 2007 по ПСГ" xfId="251"/>
    <cellStyle name="_План КР 2007 по ПСГ_ЗапасыЛена2" xfId="252"/>
    <cellStyle name="_План КР 2007 по ПСГ_ЗапасыЛена2_бюджет новая форма2" xfId="253"/>
    <cellStyle name="_План КР 2007 по ПСГ_УГПБ_new" xfId="254"/>
    <cellStyle name="_План КР 2007 по ПСГ_УГПБ_new_бюджет новая форма2" xfId="255"/>
    <cellStyle name="_План КР 2007 по ПСГ_Форма для B-BB" xfId="256"/>
    <cellStyle name="_План КР 2007 по ПСГ_Форма для B-BB_бюджет новая форма2" xfId="257"/>
    <cellStyle name="_План КР 2009 ОДУ" xfId="258"/>
    <cellStyle name="_План КР 2009 ОДУ_ЗапасыЛена2" xfId="259"/>
    <cellStyle name="_План КР 2009 ОДУ_ЗапасыЛена2_бюджет новая форма2" xfId="260"/>
    <cellStyle name="_План КР 2009 ОДУ_УГПБ_new" xfId="261"/>
    <cellStyle name="_План КР 2009 ОДУ_УГПБ_new_бюджет новая форма2" xfId="262"/>
    <cellStyle name="_План КР 2009 ОДУ_Форма для B-BB" xfId="263"/>
    <cellStyle name="_План КР 2009 ОДУ_Форма для B-BB_бюджет новая форма2" xfId="264"/>
    <cellStyle name="_План_УТГ_скориг_свод_12(24.12.09)" xfId="265"/>
    <cellStyle name="_плана кап.инв.2008по ЭГ" xfId="266"/>
    <cellStyle name="_плана кап.инв.2008по ЭГ_ЗапасыЛена2" xfId="267"/>
    <cellStyle name="_плана кап.инв.2008по ЭГ_УГПБ_new" xfId="268"/>
    <cellStyle name="_плана кап.инв.2008по ЭГ_Форма для B-BB" xfId="269"/>
    <cellStyle name="_ПланКІ-2009-ДФК" xfId="270"/>
    <cellStyle name="_ПланКІ-2009-ДФК_ЗапасыЛена2" xfId="271"/>
    <cellStyle name="_ПланКІ-2009-ДФК_ЗапасыЛена2_бюджет новая форма2" xfId="272"/>
    <cellStyle name="_ПланКІ-2009-ДФК_УГПБ_new" xfId="273"/>
    <cellStyle name="_ПланКІ-2009-ДФК_УГПБ_new_бюджет новая форма2" xfId="274"/>
    <cellStyle name="_ПланКІ-2009-ДФК_Форма для B-BB" xfId="275"/>
    <cellStyle name="_ПланКІ-2009-ДФК_Форма для B-BB_бюджет новая форма2" xfId="276"/>
    <cellStyle name="_ПланКІ-2009-ЛТГ" xfId="277"/>
    <cellStyle name="_ПланКІ-2009-ЛТГ_ЗапасыЛена2" xfId="278"/>
    <cellStyle name="_ПланКІ-2009-ЛТГ_ЗапасыЛена2_бюджет новая форма2" xfId="279"/>
    <cellStyle name="_ПланКІ-2009-ЛТГ_УГПБ_new" xfId="280"/>
    <cellStyle name="_ПланКІ-2009-ЛТГ_УГПБ_new_бюджет новая форма2" xfId="281"/>
    <cellStyle name="_ПланКІ-2009-ЛТГ_Форма для B-BB" xfId="282"/>
    <cellStyle name="_ПланКІ-2009-ЛТГ_Форма для B-BB_бюджет новая форма2" xfId="283"/>
    <cellStyle name="_ПланКР-2009-уточ27-07-09" xfId="284"/>
    <cellStyle name="_ПланКР-2009-уточ27-07-09_ЗапасыЛена2" xfId="285"/>
    <cellStyle name="_ПланКР-2009-уточ27-07-09_УГПБ_new" xfId="286"/>
    <cellStyle name="_ПланКР-2009-уточ27-07-09_Форма для B-BB" xfId="287"/>
    <cellStyle name="_ПланКР-2009-уточ27-07-09фин" xfId="288"/>
    <cellStyle name="_ПланКР-2009-уточ27-07-09фин_ЗапасыЛена2" xfId="289"/>
    <cellStyle name="_ПланКР-2009-уточ27-07-09фин_УГПБ_new" xfId="290"/>
    <cellStyle name="_ПланКР-2009-уточ27-07-09фин_Форма для B-BB" xfId="291"/>
    <cellStyle name="_покварт остання" xfId="292"/>
    <cellStyle name="_покварт остання_ЗапасыЛена2" xfId="293"/>
    <cellStyle name="_покварт остання_УГПБ_new" xfId="294"/>
    <cellStyle name="_покварт остання_Форма для B-BB" xfId="295"/>
    <cellStyle name="_покварт)" xfId="296"/>
    <cellStyle name="_покварт)_ЗапасыЛена2" xfId="297"/>
    <cellStyle name="_покварт)_УГПБ_new" xfId="298"/>
    <cellStyle name="_покварт)_Форма для B-BB" xfId="299"/>
    <cellStyle name="_ПРГК сводний_" xfId="300"/>
    <cellStyle name="_Прогр. всіх видів рем. по ПСГ на 08р. ( на 08.11.07р.)." xfId="301"/>
    <cellStyle name="_Прогр. всіх видів рем. по ПСГ на 08р. ( на 08.11.07р.)._бюджет новая форма2" xfId="302"/>
    <cellStyle name="_Ремонти КТГ-2008" xfId="303"/>
    <cellStyle name="_Ремонти КТГ-2008 последние" xfId="304"/>
    <cellStyle name="_Ремонти КТГ-2008 последние_ЗапасыЛена2" xfId="305"/>
    <cellStyle name="_Ремонти КТГ-2008 последние_УГПБ_new" xfId="306"/>
    <cellStyle name="_Ремонти КТГ-2008 последние_Форма для B-BB" xfId="307"/>
    <cellStyle name="_Ремонти КТГ-2008_ЗапасыЛена2" xfId="308"/>
    <cellStyle name="_Ремонти КТГ-2008_УГПБ_new" xfId="309"/>
    <cellStyle name="_Ремонти КТГ-2008_Форма для B-BB" xfId="310"/>
    <cellStyle name="_Свод для плана 2009 ХТГ" xfId="311"/>
    <cellStyle name="_Свод для плана 2009 ХТГ_ЗапасыЛена2" xfId="312"/>
    <cellStyle name="_Свод для плана 2009 ХТГ_ЗапасыЛена2_бюджет новая форма2" xfId="313"/>
    <cellStyle name="_Свод для плана 2009 ХТГ_УГПБ_new" xfId="314"/>
    <cellStyle name="_Свод для плана 2009 ХТГ_УГПБ_new_бюджет новая форма2" xfId="315"/>
    <cellStyle name="_Свод для плана 2009 ХТГ_Форма для B-BB" xfId="316"/>
    <cellStyle name="_Свод для плана 2009 ХТГ_Форма для B-BB_бюджет новая форма2" xfId="317"/>
    <cellStyle name="_Таблиця 2" xfId="318"/>
    <cellStyle name="_Таблиця 2_ЗапасыЛена2" xfId="319"/>
    <cellStyle name="_Таблиця 2_УГПБ_new" xfId="320"/>
    <cellStyle name="_Таблиця 2_Форма для B-BB" xfId="321"/>
    <cellStyle name="_УГПБ Обладн.не вход. кошт.2009 Вестя" xfId="322"/>
    <cellStyle name="_УГПБ Обладн.не вход. кошт.2009 Вестя_ЗапасыЛена2" xfId="323"/>
    <cellStyle name="_УГПБ Обладн.не вход. кошт.2009 Вестя_УГПБ_new" xfId="324"/>
    <cellStyle name="_УГПБ Обладн.не вход. кошт.2009 Вестя_Форма для B-BB" xfId="325"/>
    <cellStyle name="_УТГ" xfId="326"/>
    <cellStyle name="_Філітовій орієнтовно 6 міс" xfId="327"/>
    <cellStyle name="_Філітовій орієнтовно 6 міс_ЗапасыЛена2" xfId="328"/>
    <cellStyle name="_Філітовій орієнтовно 6 міс_ЗапасыЛена2_бюджет новая форма2" xfId="329"/>
    <cellStyle name="_Філітовій орієнтовно 6 міс_УГПБ_new" xfId="330"/>
    <cellStyle name="_Філітовій орієнтовно 6 міс_УГПБ_new_бюджет новая форма2" xfId="331"/>
    <cellStyle name="_Філітовій орієнтовно 6 міс_Форма для B-BB" xfId="332"/>
    <cellStyle name="_Філітовій орієнтовно 6 міс_Форма для B-BB_бюджет новая форма2" xfId="333"/>
    <cellStyle name="_ХТГ довідка." xfId="334"/>
    <cellStyle name="_ХТГ довідка._ЗапасыЛена2" xfId="335"/>
    <cellStyle name="_ХТГ довідка._ЗапасыЛена2_бюджет новая форма2" xfId="336"/>
    <cellStyle name="_ХТГ довідка._УГПБ_new" xfId="337"/>
    <cellStyle name="_ХТГ довідка._УГПБ_new_бюджет новая форма2" xfId="338"/>
    <cellStyle name="_ХТГ довідка._Форма для B-BB" xfId="339"/>
    <cellStyle name="_ХТГ довідка._Форма для B-BB_бюджет новая форма2" xfId="340"/>
    <cellStyle name="_Шаблон_для_заполнения(утг-9 02)" xfId="341"/>
    <cellStyle name="_Шаблон_для_заполнения(утг-9 02)_ЗапасыЛена2" xfId="342"/>
    <cellStyle name="_Шаблон_для_заполнения(утг-9 02)_ЗапасыЛена2_бюджет новая форма2" xfId="343"/>
    <cellStyle name="_Шаблон_для_заполнения(утг-9 02)_УГПБ_new" xfId="344"/>
    <cellStyle name="_Шаблон_для_заполнения(утг-9 02)_УГПБ_new_бюджет новая форма2" xfId="345"/>
    <cellStyle name="_Шаблон_для_заполнения(утг-9 02)_Форма для B-BB" xfId="346"/>
    <cellStyle name="_Шаблон_для_заполнения(утг-9 02)_Форма для B-BB_бюджет новая форма2" xfId="347"/>
    <cellStyle name="20% - Accent1" xfId="348"/>
    <cellStyle name="20% - Accent2" xfId="349"/>
    <cellStyle name="20% - Accent3" xfId="350"/>
    <cellStyle name="20% - Accent4" xfId="351"/>
    <cellStyle name="20% - Accent5" xfId="352"/>
    <cellStyle name="20% - Accent6" xfId="353"/>
    <cellStyle name="20% - Акцент1 2" xfId="354"/>
    <cellStyle name="20% - Акцент1 2 2" xfId="355"/>
    <cellStyle name="20% - Акцент1 2 2 2" xfId="356"/>
    <cellStyle name="20% - Акцент1 2 3" xfId="357"/>
    <cellStyle name="20% - Акцент1 2 3 2" xfId="358"/>
    <cellStyle name="20% - Акцент1 2 4" xfId="359"/>
    <cellStyle name="20% - Акцент1 2 5" xfId="360"/>
    <cellStyle name="20% - Акцент1 2 5 2" xfId="361"/>
    <cellStyle name="20% - Акцент1 2 6" xfId="362"/>
    <cellStyle name="20% - Акцент1 2 6 2" xfId="363"/>
    <cellStyle name="20% - Акцент1 2 7" xfId="364"/>
    <cellStyle name="20% - Акцент1 2 8" xfId="365"/>
    <cellStyle name="20% - Акцент1 3" xfId="366"/>
    <cellStyle name="20% - Акцент1 3 2" xfId="367"/>
    <cellStyle name="20% - Акцент1 4" xfId="368"/>
    <cellStyle name="20% - Акцент1 4 2" xfId="369"/>
    <cellStyle name="20% - Акцент1 5" xfId="370"/>
    <cellStyle name="20% - Акцент1 5 2" xfId="371"/>
    <cellStyle name="20% - Акцент1 6" xfId="372"/>
    <cellStyle name="20% - Акцент1 6 2" xfId="373"/>
    <cellStyle name="20% - Акцент2 2" xfId="374"/>
    <cellStyle name="20% - Акцент2 2 2" xfId="375"/>
    <cellStyle name="20% - Акцент2 2 2 2" xfId="376"/>
    <cellStyle name="20% - Акцент2 2 3" xfId="377"/>
    <cellStyle name="20% - Акцент2 2 3 2" xfId="378"/>
    <cellStyle name="20% - Акцент2 2 4" xfId="379"/>
    <cellStyle name="20% - Акцент2 2 5" xfId="380"/>
    <cellStyle name="20% - Акцент2 2 5 2" xfId="381"/>
    <cellStyle name="20% - Акцент2 2 6" xfId="382"/>
    <cellStyle name="20% - Акцент2 2 6 2" xfId="383"/>
    <cellStyle name="20% - Акцент2 2 7" xfId="384"/>
    <cellStyle name="20% - Акцент2 2 8" xfId="385"/>
    <cellStyle name="20% - Акцент2 3" xfId="386"/>
    <cellStyle name="20% - Акцент2 3 2" xfId="387"/>
    <cellStyle name="20% - Акцент2 4" xfId="388"/>
    <cellStyle name="20% - Акцент2 4 2" xfId="389"/>
    <cellStyle name="20% - Акцент2 5" xfId="390"/>
    <cellStyle name="20% - Акцент2 5 2" xfId="391"/>
    <cellStyle name="20% - Акцент2 6" xfId="392"/>
    <cellStyle name="20% - Акцент2 6 2" xfId="393"/>
    <cellStyle name="20% - Акцент3 2" xfId="394"/>
    <cellStyle name="20% - Акцент3 2 2" xfId="395"/>
    <cellStyle name="20% - Акцент3 2 2 2" xfId="396"/>
    <cellStyle name="20% - Акцент3 2 3" xfId="397"/>
    <cellStyle name="20% - Акцент3 2 3 2" xfId="398"/>
    <cellStyle name="20% - Акцент3 2 4" xfId="399"/>
    <cellStyle name="20% - Акцент3 2 5" xfId="400"/>
    <cellStyle name="20% - Акцент3 2 5 2" xfId="401"/>
    <cellStyle name="20% - Акцент3 2 6" xfId="402"/>
    <cellStyle name="20% - Акцент3 2 6 2" xfId="403"/>
    <cellStyle name="20% - Акцент3 2 7" xfId="404"/>
    <cellStyle name="20% - Акцент3 2 8" xfId="405"/>
    <cellStyle name="20% - Акцент3 3" xfId="406"/>
    <cellStyle name="20% - Акцент3 3 2" xfId="407"/>
    <cellStyle name="20% - Акцент3 4" xfId="408"/>
    <cellStyle name="20% - Акцент3 4 2" xfId="409"/>
    <cellStyle name="20% - Акцент3 5" xfId="410"/>
    <cellStyle name="20% - Акцент3 5 2" xfId="411"/>
    <cellStyle name="20% - Акцент4 2" xfId="412"/>
    <cellStyle name="20% - Акцент4 2 2" xfId="413"/>
    <cellStyle name="20% - Акцент4 2 2 2" xfId="414"/>
    <cellStyle name="20% - Акцент4 2 3" xfId="415"/>
    <cellStyle name="20% - Акцент4 2 3 2" xfId="416"/>
    <cellStyle name="20% - Акцент4 2 4" xfId="417"/>
    <cellStyle name="20% - Акцент4 2 5" xfId="418"/>
    <cellStyle name="20% - Акцент4 2 5 2" xfId="419"/>
    <cellStyle name="20% - Акцент4 2 6" xfId="420"/>
    <cellStyle name="20% - Акцент4 2 6 2" xfId="421"/>
    <cellStyle name="20% - Акцент4 2 7" xfId="422"/>
    <cellStyle name="20% - Акцент4 2 8" xfId="423"/>
    <cellStyle name="20% - Акцент4 3" xfId="424"/>
    <cellStyle name="20% - Акцент4 3 2" xfId="425"/>
    <cellStyle name="20% - Акцент4 4" xfId="426"/>
    <cellStyle name="20% - Акцент4 4 2" xfId="427"/>
    <cellStyle name="20% - Акцент4 5" xfId="428"/>
    <cellStyle name="20% - Акцент4 5 2" xfId="429"/>
    <cellStyle name="20% - Акцент4 6" xfId="430"/>
    <cellStyle name="20% - Акцент4 6 2" xfId="431"/>
    <cellStyle name="20% - Акцент5 2" xfId="432"/>
    <cellStyle name="20% - Акцент5 2 2" xfId="433"/>
    <cellStyle name="20% - Акцент5 2 2 2" xfId="434"/>
    <cellStyle name="20% - Акцент5 2 3" xfId="435"/>
    <cellStyle name="20% - Акцент5 2 3 2" xfId="436"/>
    <cellStyle name="20% - Акцент5 2 4" xfId="437"/>
    <cellStyle name="20% - Акцент5 2 5" xfId="438"/>
    <cellStyle name="20% - Акцент5 2 5 2" xfId="439"/>
    <cellStyle name="20% - Акцент5 2 6" xfId="440"/>
    <cellStyle name="20% - Акцент5 2 6 2" xfId="441"/>
    <cellStyle name="20% - Акцент5 2 7" xfId="442"/>
    <cellStyle name="20% - Акцент5 2 8" xfId="443"/>
    <cellStyle name="20% - Акцент5 3" xfId="444"/>
    <cellStyle name="20% - Акцент5 3 2" xfId="445"/>
    <cellStyle name="20% - Акцент5 4" xfId="446"/>
    <cellStyle name="20% - Акцент5 4 2" xfId="447"/>
    <cellStyle name="20% - Акцент5 5" xfId="448"/>
    <cellStyle name="20% - Акцент5 5 2" xfId="449"/>
    <cellStyle name="20% - Акцент6 2" xfId="450"/>
    <cellStyle name="20% - Акцент6 2 2" xfId="451"/>
    <cellStyle name="20% - Акцент6 2 2 2" xfId="452"/>
    <cellStyle name="20% - Акцент6 2 3" xfId="453"/>
    <cellStyle name="20% - Акцент6 2 3 2" xfId="454"/>
    <cellStyle name="20% - Акцент6 2 4" xfId="455"/>
    <cellStyle name="20% - Акцент6 2 5" xfId="456"/>
    <cellStyle name="20% - Акцент6 2 5 2" xfId="457"/>
    <cellStyle name="20% - Акцент6 2 6" xfId="458"/>
    <cellStyle name="20% - Акцент6 2 6 2" xfId="459"/>
    <cellStyle name="20% - Акцент6 2 7" xfId="460"/>
    <cellStyle name="20% - Акцент6 2 8" xfId="461"/>
    <cellStyle name="20% - Акцент6 3" xfId="462"/>
    <cellStyle name="20% - Акцент6 3 2" xfId="463"/>
    <cellStyle name="20% - Акцент6 4" xfId="464"/>
    <cellStyle name="20% - Акцент6 4 2" xfId="465"/>
    <cellStyle name="20% - Акцент6 5" xfId="466"/>
    <cellStyle name="20% - Акцент6 5 2" xfId="467"/>
    <cellStyle name="20% – Акцентування1" xfId="468"/>
    <cellStyle name="20% – Акцентування1 1" xfId="469"/>
    <cellStyle name="20% – Акцентування1 1 2" xfId="470"/>
    <cellStyle name="20% – Акцентування1 2" xfId="471"/>
    <cellStyle name="20% – Акцентування1 2 2" xfId="472"/>
    <cellStyle name="20% – Акцентування1 3" xfId="473"/>
    <cellStyle name="20% – Акцентування1 3 2" xfId="474"/>
    <cellStyle name="20% – Акцентування1 4" xfId="475"/>
    <cellStyle name="20% – Акцентування1 4 2" xfId="476"/>
    <cellStyle name="20% – Акцентування1 5" xfId="477"/>
    <cellStyle name="20% – Акцентування1_ЗапасыЛена2" xfId="478"/>
    <cellStyle name="20% – Акцентування2" xfId="479"/>
    <cellStyle name="20% – Акцентування2 1" xfId="480"/>
    <cellStyle name="20% – Акцентування2 1 2" xfId="481"/>
    <cellStyle name="20% – Акцентування2 2" xfId="482"/>
    <cellStyle name="20% – Акцентування2 2 2" xfId="483"/>
    <cellStyle name="20% – Акцентування2 3" xfId="484"/>
    <cellStyle name="20% – Акцентування2 3 2" xfId="485"/>
    <cellStyle name="20% – Акцентування2 4" xfId="486"/>
    <cellStyle name="20% – Акцентування2 4 2" xfId="487"/>
    <cellStyle name="20% – Акцентування2 5" xfId="488"/>
    <cellStyle name="20% – Акцентування2_ЗапасыЛена2" xfId="489"/>
    <cellStyle name="20% – Акцентування3" xfId="490"/>
    <cellStyle name="20% – Акцентування3 1" xfId="491"/>
    <cellStyle name="20% – Акцентування3 1 2" xfId="492"/>
    <cellStyle name="20% – Акцентування3 2" xfId="493"/>
    <cellStyle name="20% – Акцентування3 2 2" xfId="494"/>
    <cellStyle name="20% – Акцентування3 3" xfId="495"/>
    <cellStyle name="20% – Акцентування3 3 2" xfId="496"/>
    <cellStyle name="20% – Акцентування3 4" xfId="497"/>
    <cellStyle name="20% – Акцентування3 4 2" xfId="498"/>
    <cellStyle name="20% – Акцентування3 5" xfId="499"/>
    <cellStyle name="20% – Акцентування3_ЗапасыЛена2" xfId="500"/>
    <cellStyle name="20% – Акцентування4" xfId="501"/>
    <cellStyle name="20% – Акцентування4 1" xfId="502"/>
    <cellStyle name="20% – Акцентування4 1 2" xfId="503"/>
    <cellStyle name="20% – Акцентування4 2" xfId="504"/>
    <cellStyle name="20% – Акцентування4 2 2" xfId="505"/>
    <cellStyle name="20% – Акцентування4 3" xfId="506"/>
    <cellStyle name="20% – Акцентування4 3 2" xfId="507"/>
    <cellStyle name="20% – Акцентування4 4" xfId="508"/>
    <cellStyle name="20% – Акцентування4 4 2" xfId="509"/>
    <cellStyle name="20% – Акцентування4 5" xfId="510"/>
    <cellStyle name="20% – Акцентування4_ЗапасыЛена2" xfId="511"/>
    <cellStyle name="20% – Акцентування5" xfId="512"/>
    <cellStyle name="20% – Акцентування5 1" xfId="513"/>
    <cellStyle name="20% – Акцентування5 1 2" xfId="514"/>
    <cellStyle name="20% – Акцентування5 2" xfId="515"/>
    <cellStyle name="20% – Акцентування5 2 2" xfId="516"/>
    <cellStyle name="20% – Акцентування5 3" xfId="517"/>
    <cellStyle name="20% – Акцентування5 3 2" xfId="518"/>
    <cellStyle name="20% – Акцентування5 4" xfId="519"/>
    <cellStyle name="20% – Акцентування5 4 2" xfId="520"/>
    <cellStyle name="20% – Акцентування5 5" xfId="521"/>
    <cellStyle name="20% – Акцентування5_ЗапасыЛена2" xfId="522"/>
    <cellStyle name="20% – Акцентування6" xfId="523"/>
    <cellStyle name="20% – Акцентування6 1" xfId="524"/>
    <cellStyle name="20% – Акцентування6 1 2" xfId="525"/>
    <cellStyle name="20% – Акцентування6 2" xfId="526"/>
    <cellStyle name="20% – Акцентування6 2 2" xfId="527"/>
    <cellStyle name="20% – Акцентування6 3" xfId="528"/>
    <cellStyle name="20% – Акцентування6 3 2" xfId="529"/>
    <cellStyle name="20% – Акцентування6 4" xfId="530"/>
    <cellStyle name="20% – Акцентування6 4 2" xfId="531"/>
    <cellStyle name="20% – Акцентування6 5" xfId="532"/>
    <cellStyle name="20% – Акцентування6_ЗапасыЛена2" xfId="533"/>
    <cellStyle name="40% - Accent1" xfId="534"/>
    <cellStyle name="40% - Accent2" xfId="535"/>
    <cellStyle name="40% - Accent3" xfId="536"/>
    <cellStyle name="40% - Accent4" xfId="537"/>
    <cellStyle name="40% - Accent5" xfId="538"/>
    <cellStyle name="40% - Accent6" xfId="539"/>
    <cellStyle name="40% - Акцент1 2" xfId="540"/>
    <cellStyle name="40% - Акцент1 2 2" xfId="541"/>
    <cellStyle name="40% - Акцент1 2 2 2" xfId="542"/>
    <cellStyle name="40% - Акцент1 2 3" xfId="543"/>
    <cellStyle name="40% - Акцент1 2 3 2" xfId="544"/>
    <cellStyle name="40% - Акцент1 2 4" xfId="545"/>
    <cellStyle name="40% - Акцент1 2 5" xfId="546"/>
    <cellStyle name="40% - Акцент1 2 5 2" xfId="547"/>
    <cellStyle name="40% - Акцент1 2 6" xfId="548"/>
    <cellStyle name="40% - Акцент1 2 6 2" xfId="549"/>
    <cellStyle name="40% - Акцент1 2 7" xfId="550"/>
    <cellStyle name="40% - Акцент1 2 8" xfId="551"/>
    <cellStyle name="40% - Акцент1 3" xfId="552"/>
    <cellStyle name="40% - Акцент1 3 2" xfId="553"/>
    <cellStyle name="40% - Акцент1 4" xfId="554"/>
    <cellStyle name="40% - Акцент1 4 2" xfId="555"/>
    <cellStyle name="40% - Акцент1 5" xfId="556"/>
    <cellStyle name="40% - Акцент1 5 2" xfId="557"/>
    <cellStyle name="40% - Акцент1 6" xfId="558"/>
    <cellStyle name="40% - Акцент1 6 2" xfId="559"/>
    <cellStyle name="40% - Акцент2 2" xfId="560"/>
    <cellStyle name="40% - Акцент2 2 2" xfId="561"/>
    <cellStyle name="40% - Акцент2 2 2 2" xfId="562"/>
    <cellStyle name="40% - Акцент2 2 3" xfId="563"/>
    <cellStyle name="40% - Акцент2 2 3 2" xfId="564"/>
    <cellStyle name="40% - Акцент2 2 4" xfId="565"/>
    <cellStyle name="40% - Акцент2 2 5" xfId="566"/>
    <cellStyle name="40% - Акцент2 2 6" xfId="567"/>
    <cellStyle name="40% - Акцент2 3" xfId="568"/>
    <cellStyle name="40% - Акцент2 3 2" xfId="569"/>
    <cellStyle name="40% - Акцент2 4" xfId="570"/>
    <cellStyle name="40% - Акцент2 4 2" xfId="571"/>
    <cellStyle name="40% - Акцент3 2" xfId="572"/>
    <cellStyle name="40% - Акцент3 2 2" xfId="573"/>
    <cellStyle name="40% - Акцент3 2 2 2" xfId="574"/>
    <cellStyle name="40% - Акцент3 2 3" xfId="575"/>
    <cellStyle name="40% - Акцент3 2 3 2" xfId="576"/>
    <cellStyle name="40% - Акцент3 2 4" xfId="577"/>
    <cellStyle name="40% - Акцент3 2 5" xfId="578"/>
    <cellStyle name="40% - Акцент3 2 5 2" xfId="579"/>
    <cellStyle name="40% - Акцент3 2 6" xfId="580"/>
    <cellStyle name="40% - Акцент3 2 6 2" xfId="581"/>
    <cellStyle name="40% - Акцент3 2 7" xfId="582"/>
    <cellStyle name="40% - Акцент3 2 8" xfId="583"/>
    <cellStyle name="40% - Акцент3 3" xfId="584"/>
    <cellStyle name="40% - Акцент3 3 2" xfId="585"/>
    <cellStyle name="40% - Акцент3 4" xfId="586"/>
    <cellStyle name="40% - Акцент3 4 2" xfId="587"/>
    <cellStyle name="40% - Акцент3 5" xfId="588"/>
    <cellStyle name="40% - Акцент3 5 2" xfId="589"/>
    <cellStyle name="40% - Акцент4 2" xfId="590"/>
    <cellStyle name="40% - Акцент4 2 2" xfId="591"/>
    <cellStyle name="40% - Акцент4 2 2 2" xfId="592"/>
    <cellStyle name="40% - Акцент4 2 3" xfId="593"/>
    <cellStyle name="40% - Акцент4 2 3 2" xfId="594"/>
    <cellStyle name="40% - Акцент4 2 4" xfId="595"/>
    <cellStyle name="40% - Акцент4 2 5" xfId="596"/>
    <cellStyle name="40% - Акцент4 2 5 2" xfId="597"/>
    <cellStyle name="40% - Акцент4 2 6" xfId="598"/>
    <cellStyle name="40% - Акцент4 2 6 2" xfId="599"/>
    <cellStyle name="40% - Акцент4 2 7" xfId="600"/>
    <cellStyle name="40% - Акцент4 2 8" xfId="601"/>
    <cellStyle name="40% - Акцент4 3" xfId="602"/>
    <cellStyle name="40% - Акцент4 3 2" xfId="603"/>
    <cellStyle name="40% - Акцент4 4" xfId="604"/>
    <cellStyle name="40% - Акцент4 4 2" xfId="605"/>
    <cellStyle name="40% - Акцент4 5" xfId="606"/>
    <cellStyle name="40% - Акцент4 5 2" xfId="607"/>
    <cellStyle name="40% - Акцент4 6" xfId="608"/>
    <cellStyle name="40% - Акцент4 6 2" xfId="609"/>
    <cellStyle name="40% - Акцент5 2" xfId="610"/>
    <cellStyle name="40% - Акцент5 2 2" xfId="611"/>
    <cellStyle name="40% - Акцент5 2 2 2" xfId="612"/>
    <cellStyle name="40% - Акцент5 2 3" xfId="613"/>
    <cellStyle name="40% - Акцент5 2 3 2" xfId="614"/>
    <cellStyle name="40% - Акцент5 2 4" xfId="615"/>
    <cellStyle name="40% - Акцент5 2 5" xfId="616"/>
    <cellStyle name="40% - Акцент5 2 5 2" xfId="617"/>
    <cellStyle name="40% - Акцент5 2 6" xfId="618"/>
    <cellStyle name="40% - Акцент5 2 6 2" xfId="619"/>
    <cellStyle name="40% - Акцент5 2 7" xfId="620"/>
    <cellStyle name="40% - Акцент5 2 8" xfId="621"/>
    <cellStyle name="40% - Акцент5 3" xfId="622"/>
    <cellStyle name="40% - Акцент5 3 2" xfId="623"/>
    <cellStyle name="40% - Акцент5 4" xfId="624"/>
    <cellStyle name="40% - Акцент5 4 2" xfId="625"/>
    <cellStyle name="40% - Акцент5 5" xfId="626"/>
    <cellStyle name="40% - Акцент5 5 2" xfId="627"/>
    <cellStyle name="40% - Акцент6 2" xfId="628"/>
    <cellStyle name="40% - Акцент6 2 2" xfId="629"/>
    <cellStyle name="40% - Акцент6 2 2 2" xfId="630"/>
    <cellStyle name="40% - Акцент6 2 3" xfId="631"/>
    <cellStyle name="40% - Акцент6 2 3 2" xfId="632"/>
    <cellStyle name="40% - Акцент6 2 4" xfId="633"/>
    <cellStyle name="40% - Акцент6 2 5" xfId="634"/>
    <cellStyle name="40% - Акцент6 2 5 2" xfId="635"/>
    <cellStyle name="40% - Акцент6 2 6" xfId="636"/>
    <cellStyle name="40% - Акцент6 2 6 2" xfId="637"/>
    <cellStyle name="40% - Акцент6 2 7" xfId="638"/>
    <cellStyle name="40% - Акцент6 2 8" xfId="639"/>
    <cellStyle name="40% - Акцент6 3" xfId="640"/>
    <cellStyle name="40% - Акцент6 3 2" xfId="641"/>
    <cellStyle name="40% - Акцент6 4" xfId="642"/>
    <cellStyle name="40% - Акцент6 4 2" xfId="643"/>
    <cellStyle name="40% - Акцент6 5" xfId="644"/>
    <cellStyle name="40% - Акцент6 5 2" xfId="645"/>
    <cellStyle name="40% - Акцент6 6" xfId="646"/>
    <cellStyle name="40% - Акцент6 6 2" xfId="647"/>
    <cellStyle name="40% – Акцентування1" xfId="648"/>
    <cellStyle name="40% – Акцентування1 1" xfId="649"/>
    <cellStyle name="40% – Акцентування1 1 2" xfId="650"/>
    <cellStyle name="40% – Акцентування1 2" xfId="651"/>
    <cellStyle name="40% – Акцентування1 2 2" xfId="652"/>
    <cellStyle name="40% – Акцентування1 3" xfId="653"/>
    <cellStyle name="40% – Акцентування1 3 2" xfId="654"/>
    <cellStyle name="40% – Акцентування1 4" xfId="655"/>
    <cellStyle name="40% – Акцентування1 4 2" xfId="656"/>
    <cellStyle name="40% – Акцентування1 5" xfId="657"/>
    <cellStyle name="40% – Акцентування1_ЗапасыЛена2" xfId="658"/>
    <cellStyle name="40% – Акцентування2" xfId="659"/>
    <cellStyle name="40% – Акцентування2 1" xfId="660"/>
    <cellStyle name="40% – Акцентування2 1 2" xfId="661"/>
    <cellStyle name="40% – Акцентування2 2" xfId="662"/>
    <cellStyle name="40% – Акцентування2 2 2" xfId="663"/>
    <cellStyle name="40% – Акцентування2 3" xfId="664"/>
    <cellStyle name="40% – Акцентування2 3 2" xfId="665"/>
    <cellStyle name="40% – Акцентування2 4" xfId="666"/>
    <cellStyle name="40% – Акцентування2 4 2" xfId="667"/>
    <cellStyle name="40% – Акцентування2 5" xfId="668"/>
    <cellStyle name="40% – Акцентування2_ЗапасыЛена2" xfId="669"/>
    <cellStyle name="40% – Акцентування3" xfId="670"/>
    <cellStyle name="40% – Акцентування3 1" xfId="671"/>
    <cellStyle name="40% – Акцентування3 1 2" xfId="672"/>
    <cellStyle name="40% – Акцентування3 2" xfId="673"/>
    <cellStyle name="40% – Акцентування3 2 2" xfId="674"/>
    <cellStyle name="40% – Акцентування3 3" xfId="675"/>
    <cellStyle name="40% – Акцентування3 3 2" xfId="676"/>
    <cellStyle name="40% – Акцентування3 4" xfId="677"/>
    <cellStyle name="40% – Акцентування3 4 2" xfId="678"/>
    <cellStyle name="40% – Акцентування3 5" xfId="679"/>
    <cellStyle name="40% – Акцентування3_ЗапасыЛена2" xfId="680"/>
    <cellStyle name="40% – Акцентування4" xfId="681"/>
    <cellStyle name="40% – Акцентування4 1" xfId="682"/>
    <cellStyle name="40% – Акцентування4 1 2" xfId="683"/>
    <cellStyle name="40% – Акцентування4 2" xfId="684"/>
    <cellStyle name="40% – Акцентування4 2 2" xfId="685"/>
    <cellStyle name="40% – Акцентування4 3" xfId="686"/>
    <cellStyle name="40% – Акцентування4 3 2" xfId="687"/>
    <cellStyle name="40% – Акцентування4 4" xfId="688"/>
    <cellStyle name="40% – Акцентування4 4 2" xfId="689"/>
    <cellStyle name="40% – Акцентування4 5" xfId="690"/>
    <cellStyle name="40% – Акцентування4_ЗапасыЛена2" xfId="691"/>
    <cellStyle name="40% – Акцентування5" xfId="692"/>
    <cellStyle name="40% – Акцентування5 1" xfId="693"/>
    <cellStyle name="40% – Акцентування5 1 2" xfId="694"/>
    <cellStyle name="40% – Акцентування5 2" xfId="695"/>
    <cellStyle name="40% – Акцентування5 2 2" xfId="696"/>
    <cellStyle name="40% – Акцентування5 3" xfId="697"/>
    <cellStyle name="40% – Акцентування5 3 2" xfId="698"/>
    <cellStyle name="40% – Акцентування5 4" xfId="699"/>
    <cellStyle name="40% – Акцентування5 4 2" xfId="700"/>
    <cellStyle name="40% – Акцентування5 5" xfId="701"/>
    <cellStyle name="40% – Акцентування5_ЗапасыЛена2" xfId="702"/>
    <cellStyle name="40% – Акцентування6" xfId="703"/>
    <cellStyle name="40% – Акцентування6 1" xfId="704"/>
    <cellStyle name="40% – Акцентування6 1 2" xfId="705"/>
    <cellStyle name="40% – Акцентування6 2" xfId="706"/>
    <cellStyle name="40% – Акцентування6 2 2" xfId="707"/>
    <cellStyle name="40% – Акцентування6 3" xfId="708"/>
    <cellStyle name="40% – Акцентування6 3 2" xfId="709"/>
    <cellStyle name="40% – Акцентування6 4" xfId="710"/>
    <cellStyle name="40% – Акцентування6 4 2" xfId="711"/>
    <cellStyle name="40% – Акцентування6 5" xfId="712"/>
    <cellStyle name="40% – Акцентування6_ЗапасыЛена2" xfId="713"/>
    <cellStyle name="60% - Accent1" xfId="714"/>
    <cellStyle name="60% - Accent2" xfId="715"/>
    <cellStyle name="60% - Accent3" xfId="716"/>
    <cellStyle name="60% - Accent4" xfId="717"/>
    <cellStyle name="60% - Accent5" xfId="718"/>
    <cellStyle name="60% - Accent6" xfId="719"/>
    <cellStyle name="60% - Акцент1 2" xfId="720"/>
    <cellStyle name="60% - Акцент1 2 2" xfId="721"/>
    <cellStyle name="60% - Акцент1 2 3" xfId="722"/>
    <cellStyle name="60% - Акцент1 2 4" xfId="723"/>
    <cellStyle name="60% - Акцент1 2 5" xfId="724"/>
    <cellStyle name="60% - Акцент1 2 6" xfId="725"/>
    <cellStyle name="60% - Акцент1 2 7" xfId="726"/>
    <cellStyle name="60% - Акцент1 3" xfId="727"/>
    <cellStyle name="60% - Акцент1 4" xfId="728"/>
    <cellStyle name="60% - Акцент1 5" xfId="729"/>
    <cellStyle name="60% - Акцент2 2" xfId="730"/>
    <cellStyle name="60% - Акцент2 2 2" xfId="731"/>
    <cellStyle name="60% - Акцент2 2 3" xfId="732"/>
    <cellStyle name="60% - Акцент2 2 4" xfId="733"/>
    <cellStyle name="60% - Акцент2 2 5" xfId="734"/>
    <cellStyle name="60% - Акцент2 3" xfId="735"/>
    <cellStyle name="60% - Акцент2 4" xfId="736"/>
    <cellStyle name="60% - Акцент3 2" xfId="737"/>
    <cellStyle name="60% - Акцент3 2 2" xfId="738"/>
    <cellStyle name="60% - Акцент3 2 3" xfId="739"/>
    <cellStyle name="60% - Акцент3 2 4" xfId="740"/>
    <cellStyle name="60% - Акцент3 2 5" xfId="741"/>
    <cellStyle name="60% - Акцент3 2 6" xfId="742"/>
    <cellStyle name="60% - Акцент3 2 7" xfId="743"/>
    <cellStyle name="60% - Акцент3 3" xfId="744"/>
    <cellStyle name="60% - Акцент3 4" xfId="745"/>
    <cellStyle name="60% - Акцент3 5" xfId="746"/>
    <cellStyle name="60% - Акцент4 2" xfId="747"/>
    <cellStyle name="60% - Акцент4 2 2" xfId="748"/>
    <cellStyle name="60% - Акцент4 2 3" xfId="749"/>
    <cellStyle name="60% - Акцент4 2 4" xfId="750"/>
    <cellStyle name="60% - Акцент4 2 5" xfId="751"/>
    <cellStyle name="60% - Акцент4 2 6" xfId="752"/>
    <cellStyle name="60% - Акцент4 2 7" xfId="753"/>
    <cellStyle name="60% - Акцент4 3" xfId="754"/>
    <cellStyle name="60% - Акцент4 4" xfId="755"/>
    <cellStyle name="60% - Акцент4 5" xfId="756"/>
    <cellStyle name="60% - Акцент4 6" xfId="757"/>
    <cellStyle name="60% - Акцент5 2" xfId="758"/>
    <cellStyle name="60% - Акцент5 2 2" xfId="759"/>
    <cellStyle name="60% - Акцент5 2 3" xfId="760"/>
    <cellStyle name="60% - Акцент5 2 4" xfId="761"/>
    <cellStyle name="60% - Акцент5 2 5" xfId="762"/>
    <cellStyle name="60% - Акцент5 3" xfId="763"/>
    <cellStyle name="60% - Акцент5 4" xfId="764"/>
    <cellStyle name="60% - Акцент6 2" xfId="765"/>
    <cellStyle name="60% - Акцент6 2 2" xfId="766"/>
    <cellStyle name="60% - Акцент6 2 3" xfId="767"/>
    <cellStyle name="60% - Акцент6 2 4" xfId="768"/>
    <cellStyle name="60% - Акцент6 2 5" xfId="769"/>
    <cellStyle name="60% - Акцент6 2 6" xfId="770"/>
    <cellStyle name="60% - Акцент6 2 7" xfId="771"/>
    <cellStyle name="60% - Акцент6 3" xfId="772"/>
    <cellStyle name="60% - Акцент6 4" xfId="773"/>
    <cellStyle name="60% - Акцент6 5" xfId="774"/>
    <cellStyle name="60% - Акцент6 6" xfId="775"/>
    <cellStyle name="60% – Акцентування1" xfId="776"/>
    <cellStyle name="60% – Акцентування1 1" xfId="777"/>
    <cellStyle name="60% – Акцентування1 2" xfId="778"/>
    <cellStyle name="60% – Акцентування1 3" xfId="779"/>
    <cellStyle name="60% – Акцентування1 4" xfId="780"/>
    <cellStyle name="60% – Акцентування1_ЗапасыЛена2" xfId="781"/>
    <cellStyle name="60% – Акцентування2" xfId="782"/>
    <cellStyle name="60% – Акцентування2 1" xfId="783"/>
    <cellStyle name="60% – Акцентування2 2" xfId="784"/>
    <cellStyle name="60% – Акцентування2 3" xfId="785"/>
    <cellStyle name="60% – Акцентування2 4" xfId="786"/>
    <cellStyle name="60% – Акцентування2_ЗапасыЛена2" xfId="787"/>
    <cellStyle name="60% – Акцентування3" xfId="788"/>
    <cellStyle name="60% – Акцентування3 1" xfId="789"/>
    <cellStyle name="60% – Акцентування3 2" xfId="790"/>
    <cellStyle name="60% – Акцентування3 3" xfId="791"/>
    <cellStyle name="60% – Акцентування3 4" xfId="792"/>
    <cellStyle name="60% – Акцентування3_ЗапасыЛена2" xfId="793"/>
    <cellStyle name="60% – Акцентування4" xfId="794"/>
    <cellStyle name="60% – Акцентування4 1" xfId="795"/>
    <cellStyle name="60% – Акцентування4 2" xfId="796"/>
    <cellStyle name="60% – Акцентування4 3" xfId="797"/>
    <cellStyle name="60% – Акцентування4 4" xfId="798"/>
    <cellStyle name="60% – Акцентування4_ЗапасыЛена2" xfId="799"/>
    <cellStyle name="60% – Акцентування5" xfId="800"/>
    <cellStyle name="60% – Акцентування5 1" xfId="801"/>
    <cellStyle name="60% – Акцентування5 2" xfId="802"/>
    <cellStyle name="60% – Акцентування5 3" xfId="803"/>
    <cellStyle name="60% – Акцентування5 4" xfId="804"/>
    <cellStyle name="60% – Акцентування5_ЗапасыЛена2" xfId="805"/>
    <cellStyle name="60% – Акцентування6" xfId="806"/>
    <cellStyle name="60% – Акцентування6 1" xfId="807"/>
    <cellStyle name="60% – Акцентування6 2" xfId="808"/>
    <cellStyle name="60% – Акцентування6 3" xfId="809"/>
    <cellStyle name="60% – Акцентування6 4" xfId="810"/>
    <cellStyle name="60% – Акцентування6_ЗапасыЛена2" xfId="811"/>
    <cellStyle name="Accent" xfId="812"/>
    <cellStyle name="Accent 1" xfId="813"/>
    <cellStyle name="Accent 1 2" xfId="814"/>
    <cellStyle name="Accent 1 2 2" xfId="815"/>
    <cellStyle name="Accent 2" xfId="816"/>
    <cellStyle name="Accent 2 2" xfId="817"/>
    <cellStyle name="Accent 2 2 2" xfId="818"/>
    <cellStyle name="Accent 3" xfId="819"/>
    <cellStyle name="Accent 3 2" xfId="820"/>
    <cellStyle name="Accent 3 2 2" xfId="821"/>
    <cellStyle name="Accent 4" xfId="822"/>
    <cellStyle name="Accent 4 2" xfId="823"/>
    <cellStyle name="Accent1" xfId="824"/>
    <cellStyle name="Accent2" xfId="825"/>
    <cellStyle name="Accent3" xfId="826"/>
    <cellStyle name="Accent4" xfId="827"/>
    <cellStyle name="Accent5" xfId="828"/>
    <cellStyle name="Accent6" xfId="829"/>
    <cellStyle name="Bad" xfId="830"/>
    <cellStyle name="Bad 2" xfId="831"/>
    <cellStyle name="Bad 2 2" xfId="832"/>
    <cellStyle name="Bad 3" xfId="833"/>
    <cellStyle name="Bad 4" xfId="834"/>
    <cellStyle name="Border" xfId="835"/>
    <cellStyle name="Border 2" xfId="836"/>
    <cellStyle name="Calc Currency (0)" xfId="837"/>
    <cellStyle name="Calc Currency (2)" xfId="838"/>
    <cellStyle name="Calc Percent (0)" xfId="839"/>
    <cellStyle name="Calc Percent (1)" xfId="840"/>
    <cellStyle name="Calc Percent (2)" xfId="841"/>
    <cellStyle name="Calc Units (0)" xfId="842"/>
    <cellStyle name="Calc Units (1)" xfId="843"/>
    <cellStyle name="Calc Units (2)" xfId="844"/>
    <cellStyle name="Calculation" xfId="845"/>
    <cellStyle name="Calculation 2" xfId="846"/>
    <cellStyle name="Calculation 2 2" xfId="847"/>
    <cellStyle name="Calculation 3" xfId="848"/>
    <cellStyle name="Check Cell" xfId="849"/>
    <cellStyle name="Column-Header" xfId="850"/>
    <cellStyle name="Comma" xfId="851"/>
    <cellStyle name="Comma [0]_#6 Temps &amp; Contractors" xfId="852"/>
    <cellStyle name="Comma [00]" xfId="853"/>
    <cellStyle name="Comma 10" xfId="854"/>
    <cellStyle name="Comma 11" xfId="855"/>
    <cellStyle name="Comma 12" xfId="856"/>
    <cellStyle name="Comma 2" xfId="857"/>
    <cellStyle name="Comma 2 2" xfId="858"/>
    <cellStyle name="Comma 2 2 2" xfId="859"/>
    <cellStyle name="Comma 2 3" xfId="860"/>
    <cellStyle name="Comma 2 4" xfId="861"/>
    <cellStyle name="Comma 2 5" xfId="862"/>
    <cellStyle name="Comma 2 6" xfId="863"/>
    <cellStyle name="Comma 3" xfId="864"/>
    <cellStyle name="Comma 3 2" xfId="865"/>
    <cellStyle name="Comma 4" xfId="866"/>
    <cellStyle name="Comma 4 2" xfId="867"/>
    <cellStyle name="Comma 5" xfId="868"/>
    <cellStyle name="Comma 5 2" xfId="869"/>
    <cellStyle name="Comma 6" xfId="870"/>
    <cellStyle name="Comma 6 2" xfId="871"/>
    <cellStyle name="Comma 7" xfId="872"/>
    <cellStyle name="Comma 7 2" xfId="873"/>
    <cellStyle name="Comma 8" xfId="874"/>
    <cellStyle name="Comma 8 2" xfId="875"/>
    <cellStyle name="Comma 9" xfId="876"/>
    <cellStyle name="Comma_#6 Temps &amp; Contractors" xfId="877"/>
    <cellStyle name="Comma0" xfId="878"/>
    <cellStyle name="Currency [0]_#6 Temps &amp; Contractors" xfId="879"/>
    <cellStyle name="Currency [00]" xfId="880"/>
    <cellStyle name="Currency_#6 Temps &amp; Contractors" xfId="881"/>
    <cellStyle name="Currency0" xfId="882"/>
    <cellStyle name="Date" xfId="883"/>
    <cellStyle name="Date Short" xfId="884"/>
    <cellStyle name="Define-Column" xfId="885"/>
    <cellStyle name="Dezimal [0]_laroux" xfId="886"/>
    <cellStyle name="Dezimal_laroux" xfId="887"/>
    <cellStyle name="Enter Currency (0)" xfId="888"/>
    <cellStyle name="Enter Currency (2)" xfId="889"/>
    <cellStyle name="Enter Units (0)" xfId="890"/>
    <cellStyle name="Enter Units (1)" xfId="891"/>
    <cellStyle name="Enter Units (2)" xfId="892"/>
    <cellStyle name="Error" xfId="893"/>
    <cellStyle name="Error 2" xfId="894"/>
    <cellStyle name="Error 2 2" xfId="895"/>
    <cellStyle name="Euro" xfId="896"/>
    <cellStyle name="Excel Built-in Normal" xfId="897"/>
    <cellStyle name="Excel Built-in Normal 2" xfId="898"/>
    <cellStyle name="Excel Built-in Normal 2 2" xfId="899"/>
    <cellStyle name="Excel Built-in Normal 3" xfId="900"/>
    <cellStyle name="Explanatory Text" xfId="901"/>
    <cellStyle name="Footnote" xfId="902"/>
    <cellStyle name="Footnote 2" xfId="903"/>
    <cellStyle name="Footnote 2 2" xfId="904"/>
    <cellStyle name="From" xfId="905"/>
    <cellStyle name="FS10" xfId="906"/>
    <cellStyle name="Good" xfId="907"/>
    <cellStyle name="Good 2" xfId="908"/>
    <cellStyle name="Good 2 2" xfId="909"/>
    <cellStyle name="Good 3" xfId="910"/>
    <cellStyle name="Good 4" xfId="911"/>
    <cellStyle name="Grey" xfId="912"/>
    <cellStyle name="Header1" xfId="913"/>
    <cellStyle name="Header1 2" xfId="914"/>
    <cellStyle name="Header1 2 2" xfId="915"/>
    <cellStyle name="Header1 3" xfId="916"/>
    <cellStyle name="Header1 3 2" xfId="917"/>
    <cellStyle name="Header1 4" xfId="918"/>
    <cellStyle name="Header2" xfId="919"/>
    <cellStyle name="Heading" xfId="920"/>
    <cellStyle name="Heading 1" xfId="921"/>
    <cellStyle name="Heading 1 2" xfId="922"/>
    <cellStyle name="Heading 1 2 2" xfId="923"/>
    <cellStyle name="Heading 1 3" xfId="924"/>
    <cellStyle name="Heading 1 4" xfId="925"/>
    <cellStyle name="Heading 2" xfId="926"/>
    <cellStyle name="Heading 2 2" xfId="927"/>
    <cellStyle name="Heading 2 2 2" xfId="928"/>
    <cellStyle name="Heading 2 3" xfId="929"/>
    <cellStyle name="Heading 2 4" xfId="930"/>
    <cellStyle name="Heading 3" xfId="931"/>
    <cellStyle name="Heading 3 2" xfId="932"/>
    <cellStyle name="Heading 3 3" xfId="933"/>
    <cellStyle name="Heading 4" xfId="934"/>
    <cellStyle name="highlight" xfId="935"/>
    <cellStyle name="Hyperlink 2" xfId="936"/>
    <cellStyle name="Iau?iue" xfId="937"/>
    <cellStyle name="Input" xfId="938"/>
    <cellStyle name="Input [yellow]" xfId="939"/>
    <cellStyle name="Input 2" xfId="940"/>
    <cellStyle name="Input 2 2" xfId="941"/>
    <cellStyle name="Input 3" xfId="942"/>
    <cellStyle name="Input 4" xfId="943"/>
    <cellStyle name="Input 5" xfId="944"/>
    <cellStyle name="Input 6" xfId="945"/>
    <cellStyle name="Level0" xfId="946"/>
    <cellStyle name="Level0 2" xfId="947"/>
    <cellStyle name="Level0 3" xfId="948"/>
    <cellStyle name="Level0 4" xfId="949"/>
    <cellStyle name="Level0_Директор 2011-Шаблон" xfId="950"/>
    <cellStyle name="Level1" xfId="951"/>
    <cellStyle name="Level1-Numbers" xfId="952"/>
    <cellStyle name="Level1-Numbers-Hide" xfId="953"/>
    <cellStyle name="Level2" xfId="954"/>
    <cellStyle name="Level2-Hide" xfId="955"/>
    <cellStyle name="Level2-Numbers" xfId="956"/>
    <cellStyle name="Level2-Numbers-Hide" xfId="957"/>
    <cellStyle name="Level3" xfId="958"/>
    <cellStyle name="Level3-Hide" xfId="959"/>
    <cellStyle name="Level3-Numbers" xfId="960"/>
    <cellStyle name="Level3-Numbers-Hide" xfId="961"/>
    <cellStyle name="Level4" xfId="962"/>
    <cellStyle name="Level4-Hide" xfId="963"/>
    <cellStyle name="Level4-Numbers" xfId="964"/>
    <cellStyle name="Level4-Numbers-Hide" xfId="965"/>
    <cellStyle name="Level5" xfId="966"/>
    <cellStyle name="Level5-Hide" xfId="967"/>
    <cellStyle name="Level5-Numbers" xfId="968"/>
    <cellStyle name="Level5-Numbers-Hide" xfId="969"/>
    <cellStyle name="Level6" xfId="970"/>
    <cellStyle name="Level6-Hide" xfId="971"/>
    <cellStyle name="Level6-Numbers" xfId="972"/>
    <cellStyle name="Level7" xfId="973"/>
    <cellStyle name="Level7-Hide" xfId="974"/>
    <cellStyle name="Level7-Numbers" xfId="975"/>
    <cellStyle name="Link Currency (0)" xfId="976"/>
    <cellStyle name="Link Currency (2)" xfId="977"/>
    <cellStyle name="Link Units (0)" xfId="978"/>
    <cellStyle name="Link Units (1)" xfId="979"/>
    <cellStyle name="Link Units (2)" xfId="980"/>
    <cellStyle name="Linked Cell" xfId="981"/>
    <cellStyle name="Milliers [0]_laroux" xfId="982"/>
    <cellStyle name="Milliers_laroux" xfId="983"/>
    <cellStyle name="Neutral" xfId="984"/>
    <cellStyle name="Neutral 2" xfId="985"/>
    <cellStyle name="Neutral 2 2" xfId="986"/>
    <cellStyle name="Neutral 3" xfId="987"/>
    <cellStyle name="Neutral 4" xfId="988"/>
    <cellStyle name="normal" xfId="989"/>
    <cellStyle name="Normal - Style1" xfId="990"/>
    <cellStyle name="Normal 2" xfId="991"/>
    <cellStyle name="Normal_# 41-Market &amp;Trends" xfId="992"/>
    <cellStyle name="normalPercent" xfId="993"/>
    <cellStyle name="nornPercent" xfId="994"/>
    <cellStyle name="Note" xfId="995"/>
    <cellStyle name="Note 2" xfId="996"/>
    <cellStyle name="Note 2 2" xfId="997"/>
    <cellStyle name="Note 2 2 2" xfId="998"/>
    <cellStyle name="Note 2 3" xfId="999"/>
    <cellStyle name="Note 2 3 2" xfId="1000"/>
    <cellStyle name="Note 2 4" xfId="1001"/>
    <cellStyle name="Note 3" xfId="1002"/>
    <cellStyle name="Note 3 2" xfId="1003"/>
    <cellStyle name="Note 4" xfId="1004"/>
    <cellStyle name="Note 4 2" xfId="1005"/>
    <cellStyle name="Note 5" xfId="1006"/>
    <cellStyle name="Number-Cells" xfId="1007"/>
    <cellStyle name="Number-Cells-Column2" xfId="1008"/>
    <cellStyle name="Number-Cells-Column5" xfId="1009"/>
    <cellStyle name="Output" xfId="1010"/>
    <cellStyle name="Output 2" xfId="1011"/>
    <cellStyle name="Output 2 2" xfId="1012"/>
    <cellStyle name="Output 3" xfId="1013"/>
    <cellStyle name="Percent [0]" xfId="1014"/>
    <cellStyle name="Percent [00]" xfId="1015"/>
    <cellStyle name="Percent [2]" xfId="1016"/>
    <cellStyle name="Percent_#6 Temps &amp; Contractors" xfId="1017"/>
    <cellStyle name="PrePop Currency (0)" xfId="1018"/>
    <cellStyle name="PrePop Currency (2)" xfId="1019"/>
    <cellStyle name="PrePop Units (0)" xfId="1020"/>
    <cellStyle name="PrePop Units (1)" xfId="1021"/>
    <cellStyle name="PrePop Units (2)" xfId="1022"/>
    <cellStyle name="Row-Header" xfId="1023"/>
    <cellStyle name="S4" xfId="1024"/>
    <cellStyle name="S4 2" xfId="1025"/>
    <cellStyle name="S4 3" xfId="1026"/>
    <cellStyle name="S7" xfId="1027"/>
    <cellStyle name="S7 2" xfId="1028"/>
    <cellStyle name="S7 3" xfId="1029"/>
    <cellStyle name="Status" xfId="1030"/>
    <cellStyle name="Status 2" xfId="1031"/>
    <cellStyle name="Status_Лора  Річний план_ шаблон_30.10.17" xfId="1032"/>
    <cellStyle name="TableStyleLight1" xfId="1033"/>
    <cellStyle name="TableStyleLight1 2" xfId="1034"/>
    <cellStyle name="TableStyleLight1 3" xfId="1035"/>
    <cellStyle name="Text" xfId="1036"/>
    <cellStyle name="Text 2" xfId="1037"/>
    <cellStyle name="Text 3" xfId="1038"/>
    <cellStyle name="Text 4" xfId="1039"/>
    <cellStyle name="Text 5" xfId="1040"/>
    <cellStyle name="Text Indent A" xfId="1041"/>
    <cellStyle name="Text Indent B" xfId="1042"/>
    <cellStyle name="Text Indent C" xfId="1043"/>
    <cellStyle name="Text_Лора  Річний план_ шаблон_30.10.17" xfId="1044"/>
    <cellStyle name="Title" xfId="1045"/>
    <cellStyle name="Total" xfId="1046"/>
    <cellStyle name="Total 2" xfId="1047"/>
    <cellStyle name="Total 2 2" xfId="1048"/>
    <cellStyle name="Total 3" xfId="1049"/>
    <cellStyle name="Tytuі" xfId="1050"/>
    <cellStyle name="Tytuі 2" xfId="1051"/>
    <cellStyle name="Tytuі 3" xfId="1052"/>
    <cellStyle name="vb-rynok" xfId="1053"/>
    <cellStyle name="Währung [0]_RESULTS" xfId="1054"/>
    <cellStyle name="Währung_RESULTS" xfId="1055"/>
    <cellStyle name="Warning" xfId="1056"/>
    <cellStyle name="Warning 2" xfId="1057"/>
    <cellStyle name="Warning 2 2" xfId="1058"/>
    <cellStyle name="Warning Text" xfId="1059"/>
    <cellStyle name="Акцент1 2" xfId="1060"/>
    <cellStyle name="Акцент1 2 2" xfId="1061"/>
    <cellStyle name="Акцент1 2 3" xfId="1062"/>
    <cellStyle name="Акцент1 2 4" xfId="1063"/>
    <cellStyle name="Акцент1 2 5" xfId="1064"/>
    <cellStyle name="Акцент1 3" xfId="1065"/>
    <cellStyle name="Акцент1 4" xfId="1066"/>
    <cellStyle name="Акцент1 5" xfId="1067"/>
    <cellStyle name="Акцент1 6" xfId="1068"/>
    <cellStyle name="Акцент2 2" xfId="1069"/>
    <cellStyle name="Акцент2 2 2" xfId="1070"/>
    <cellStyle name="Акцент2 2 3" xfId="1071"/>
    <cellStyle name="Акцент2 2 4" xfId="1072"/>
    <cellStyle name="Акцент2 2 5" xfId="1073"/>
    <cellStyle name="Акцент2 3" xfId="1074"/>
    <cellStyle name="Акцент2 4" xfId="1075"/>
    <cellStyle name="Акцент2 5" xfId="1076"/>
    <cellStyle name="Акцент2 6" xfId="1077"/>
    <cellStyle name="Акцент3 2" xfId="1078"/>
    <cellStyle name="Акцент3 2 2" xfId="1079"/>
    <cellStyle name="Акцент3 2 3" xfId="1080"/>
    <cellStyle name="Акцент3 2 4" xfId="1081"/>
    <cellStyle name="Акцент3 3" xfId="1082"/>
    <cellStyle name="Акцент3 4" xfId="1083"/>
    <cellStyle name="Акцент3 5" xfId="1084"/>
    <cellStyle name="Акцент4 2" xfId="1085"/>
    <cellStyle name="Акцент4 2 2" xfId="1086"/>
    <cellStyle name="Акцент4 2 3" xfId="1087"/>
    <cellStyle name="Акцент4 2 4" xfId="1088"/>
    <cellStyle name="Акцент4 2 5" xfId="1089"/>
    <cellStyle name="Акцент4 3" xfId="1090"/>
    <cellStyle name="Акцент4 4" xfId="1091"/>
    <cellStyle name="Акцент4 5" xfId="1092"/>
    <cellStyle name="Акцент4 6" xfId="1093"/>
    <cellStyle name="Акцент5 2" xfId="1094"/>
    <cellStyle name="Акцент5 2 2" xfId="1095"/>
    <cellStyle name="Акцент5 2 3" xfId="1096"/>
    <cellStyle name="Акцент5 2 4" xfId="1097"/>
    <cellStyle name="Акцент5 3" xfId="1098"/>
    <cellStyle name="Акцент5 4" xfId="1099"/>
    <cellStyle name="Акцент5 5" xfId="1100"/>
    <cellStyle name="Акцент6 2" xfId="1101"/>
    <cellStyle name="Акцент6 2 2" xfId="1102"/>
    <cellStyle name="Акцент6 2 3" xfId="1103"/>
    <cellStyle name="Акцент6 2 4" xfId="1104"/>
    <cellStyle name="Акцент6 3" xfId="1105"/>
    <cellStyle name="Акцент6 4" xfId="1106"/>
    <cellStyle name="Акцент6 5" xfId="1107"/>
    <cellStyle name="Акцентування1" xfId="1108"/>
    <cellStyle name="Акцентування1 1" xfId="1109"/>
    <cellStyle name="Акцентування1 2" xfId="1110"/>
    <cellStyle name="Акцентування1 3" xfId="1111"/>
    <cellStyle name="Акцентування1 4" xfId="1112"/>
    <cellStyle name="Акцентування1_ЗапасыЛена2" xfId="1113"/>
    <cellStyle name="Акцентування2" xfId="1114"/>
    <cellStyle name="Акцентування2 1" xfId="1115"/>
    <cellStyle name="Акцентування2 2" xfId="1116"/>
    <cellStyle name="Акцентування2 3" xfId="1117"/>
    <cellStyle name="Акцентування2 4" xfId="1118"/>
    <cellStyle name="Акцентування2_ЗапасыЛена2" xfId="1119"/>
    <cellStyle name="Акцентування3" xfId="1120"/>
    <cellStyle name="Акцентування3 1" xfId="1121"/>
    <cellStyle name="Акцентування3 2" xfId="1122"/>
    <cellStyle name="Акцентування3 3" xfId="1123"/>
    <cellStyle name="Акцентування3 4" xfId="1124"/>
    <cellStyle name="Акцентування3_ЗапасыЛена2" xfId="1125"/>
    <cellStyle name="Акцентування4" xfId="1126"/>
    <cellStyle name="Акцентування4 1" xfId="1127"/>
    <cellStyle name="Акцентування4 2" xfId="1128"/>
    <cellStyle name="Акцентування4 3" xfId="1129"/>
    <cellStyle name="Акцентування4 4" xfId="1130"/>
    <cellStyle name="Акцентування4_ЗапасыЛена2" xfId="1131"/>
    <cellStyle name="Акцентування5" xfId="1132"/>
    <cellStyle name="Акцентування5 1" xfId="1133"/>
    <cellStyle name="Акцентування5 2" xfId="1134"/>
    <cellStyle name="Акцентування5 3" xfId="1135"/>
    <cellStyle name="Акцентування5 4" xfId="1136"/>
    <cellStyle name="Акцентування5_ЗапасыЛена2" xfId="1137"/>
    <cellStyle name="Акцентування6" xfId="1138"/>
    <cellStyle name="Акцентування6 1" xfId="1139"/>
    <cellStyle name="Акцентування6 2" xfId="1140"/>
    <cellStyle name="Акцентування6 3" xfId="1141"/>
    <cellStyle name="Акцентування6 4" xfId="1142"/>
    <cellStyle name="Акцентування6_ЗапасыЛена2" xfId="1143"/>
    <cellStyle name="Ввід" xfId="1144"/>
    <cellStyle name="Ввід 1" xfId="1145"/>
    <cellStyle name="Ввід 1 2" xfId="1146"/>
    <cellStyle name="Ввід 2" xfId="1147"/>
    <cellStyle name="Ввід 2 2" xfId="1148"/>
    <cellStyle name="Ввід 3" xfId="1149"/>
    <cellStyle name="Ввід 3 2" xfId="1150"/>
    <cellStyle name="Ввід 4" xfId="1151"/>
    <cellStyle name="Ввід 4 2" xfId="1152"/>
    <cellStyle name="Ввід 5" xfId="1153"/>
    <cellStyle name="Ввід_ЗапасыЛена2" xfId="1154"/>
    <cellStyle name="Ввод  2" xfId="1155"/>
    <cellStyle name="Ввод  2 2" xfId="1156"/>
    <cellStyle name="Ввод  2 2 2" xfId="1157"/>
    <cellStyle name="Ввод  2 3" xfId="1158"/>
    <cellStyle name="Ввод  2 3 2" xfId="1159"/>
    <cellStyle name="Ввод  2 4" xfId="1160"/>
    <cellStyle name="Ввод  2 4 2" xfId="1161"/>
    <cellStyle name="Ввод  2 5" xfId="1162"/>
    <cellStyle name="Ввод  3" xfId="1163"/>
    <cellStyle name="Ввод  3 2" xfId="1164"/>
    <cellStyle name="Ввод  4" xfId="1165"/>
    <cellStyle name="Ввод  4 2" xfId="1166"/>
    <cellStyle name="Відсотковий 2" xfId="1167"/>
    <cellStyle name="Відсотковий 2 2" xfId="1168"/>
    <cellStyle name="Відсотковий 2 3" xfId="1169"/>
    <cellStyle name="Відсотковий 3" xfId="1170"/>
    <cellStyle name="Відсотковий 3 2" xfId="1171"/>
    <cellStyle name="Відсотковий 3 3" xfId="1172"/>
    <cellStyle name="Внебиржевой" xfId="1173"/>
    <cellStyle name="Вывод 2" xfId="1174"/>
    <cellStyle name="Вывод 2 2" xfId="1175"/>
    <cellStyle name="Вывод 2 2 2" xfId="1176"/>
    <cellStyle name="Вывод 2 3" xfId="1177"/>
    <cellStyle name="Вывод 2 3 2" xfId="1178"/>
    <cellStyle name="Вывод 2 4" xfId="1179"/>
    <cellStyle name="Вывод 2 4 2" xfId="1180"/>
    <cellStyle name="Вывод 2 5" xfId="1181"/>
    <cellStyle name="Вывод 2 5 2" xfId="1182"/>
    <cellStyle name="Вывод 2 6" xfId="1183"/>
    <cellStyle name="Вывод 3" xfId="1184"/>
    <cellStyle name="Вывод 3 2" xfId="1185"/>
    <cellStyle name="Вывод 4" xfId="1186"/>
    <cellStyle name="Вывод 4 2" xfId="1187"/>
    <cellStyle name="Вывод 5" xfId="1188"/>
    <cellStyle name="Вывод 5 2" xfId="1189"/>
    <cellStyle name="Вывод 6" xfId="1190"/>
    <cellStyle name="Вывод 6 2" xfId="1191"/>
    <cellStyle name="Вычисление 2" xfId="1192"/>
    <cellStyle name="Вычисление 2 2" xfId="1193"/>
    <cellStyle name="Вычисление 2 2 2" xfId="1194"/>
    <cellStyle name="Вычисление 2 3" xfId="1195"/>
    <cellStyle name="Вычисление 2 3 2" xfId="1196"/>
    <cellStyle name="Вычисление 2 4" xfId="1197"/>
    <cellStyle name="Вычисление 2 4 2" xfId="1198"/>
    <cellStyle name="Вычисление 2 5" xfId="1199"/>
    <cellStyle name="Вычисление 2 5 2" xfId="1200"/>
    <cellStyle name="Вычисление 2 6" xfId="1201"/>
    <cellStyle name="Вычисление 3" xfId="1202"/>
    <cellStyle name="Вычисление 3 2" xfId="1203"/>
    <cellStyle name="Вычисление 4" xfId="1204"/>
    <cellStyle name="Вычисление 4 2" xfId="1205"/>
    <cellStyle name="Вычисление 5" xfId="1206"/>
    <cellStyle name="Вычисление 5 2" xfId="1207"/>
    <cellStyle name="Вычисление 6" xfId="1208"/>
    <cellStyle name="Вычисление 6 2" xfId="1209"/>
    <cellStyle name="Гиперссылка" xfId="3" builtinId="8"/>
    <cellStyle name="Гиперссылка 2" xfId="1210"/>
    <cellStyle name="Гиперссылка 3" xfId="1211"/>
    <cellStyle name="Денежный 2" xfId="1212"/>
    <cellStyle name="Денежный 2 2" xfId="1213"/>
    <cellStyle name="Денежный 2 3" xfId="1214"/>
    <cellStyle name="Денежный 2 4" xfId="1215"/>
    <cellStyle name="Денежный 2 5" xfId="1216"/>
    <cellStyle name="Денежный 3" xfId="1217"/>
    <cellStyle name="Денежный 3 2" xfId="1218"/>
    <cellStyle name="Денежный 3 3" xfId="1219"/>
    <cellStyle name="Денежный 4" xfId="1220"/>
    <cellStyle name="Добре" xfId="1221"/>
    <cellStyle name="Добре 1" xfId="1222"/>
    <cellStyle name="Добре 2" xfId="1223"/>
    <cellStyle name="Добре 3" xfId="1224"/>
    <cellStyle name="Добре 4" xfId="1225"/>
    <cellStyle name="Добре_ЗапасыЛена2" xfId="1226"/>
    <cellStyle name="Заголовок 1 1" xfId="1227"/>
    <cellStyle name="Заголовок 1 2" xfId="1228"/>
    <cellStyle name="Заголовок 1 2 2" xfId="1229"/>
    <cellStyle name="Заголовок 1 3" xfId="1230"/>
    <cellStyle name="Заголовок 1 3 2" xfId="1231"/>
    <cellStyle name="Заголовок 1 3 3" xfId="1232"/>
    <cellStyle name="Заголовок 1 4" xfId="1233"/>
    <cellStyle name="Заголовок 1 5" xfId="1234"/>
    <cellStyle name="Заголовок 1 6" xfId="1235"/>
    <cellStyle name="Заголовок 2 1" xfId="1236"/>
    <cellStyle name="Заголовок 2 2" xfId="1237"/>
    <cellStyle name="Заголовок 2 2 2" xfId="1238"/>
    <cellStyle name="Заголовок 2 3" xfId="1239"/>
    <cellStyle name="Заголовок 2 3 2" xfId="1240"/>
    <cellStyle name="Заголовок 2 3 3" xfId="1241"/>
    <cellStyle name="Заголовок 2 4" xfId="1242"/>
    <cellStyle name="Заголовок 2 5" xfId="1243"/>
    <cellStyle name="Заголовок 2 6" xfId="1244"/>
    <cellStyle name="Заголовок 3 1" xfId="1245"/>
    <cellStyle name="Заголовок 3 2" xfId="1246"/>
    <cellStyle name="Заголовок 3 2 2" xfId="1247"/>
    <cellStyle name="Заголовок 3 3" xfId="1248"/>
    <cellStyle name="Заголовок 3 3 2" xfId="1249"/>
    <cellStyle name="Заголовок 3 3 3" xfId="1250"/>
    <cellStyle name="Заголовок 3 4" xfId="1251"/>
    <cellStyle name="Заголовок 3 5" xfId="1252"/>
    <cellStyle name="Заголовок 3 6" xfId="1253"/>
    <cellStyle name="Заголовок 4 1" xfId="1254"/>
    <cellStyle name="Заголовок 4 2" xfId="1255"/>
    <cellStyle name="Заголовок 4 2 2" xfId="1256"/>
    <cellStyle name="Заголовок 4 3" xfId="1257"/>
    <cellStyle name="Заголовок 4 3 2" xfId="1258"/>
    <cellStyle name="Заголовок 4 3 3" xfId="1259"/>
    <cellStyle name="Заголовок 4 4" xfId="1260"/>
    <cellStyle name="Заголовок 4 5" xfId="1261"/>
    <cellStyle name="Заголовок 4 6" xfId="1262"/>
    <cellStyle name="Звичайний 2" xfId="1263"/>
    <cellStyle name="Звичайний 2 2" xfId="1264"/>
    <cellStyle name="Звичайний 2 2 2" xfId="1265"/>
    <cellStyle name="Звичайний 2 2 2 2" xfId="1266"/>
    <cellStyle name="Звичайний 2 2 2 2 2" xfId="1267"/>
    <cellStyle name="Звичайний 2 2 2 2 2 2" xfId="1268"/>
    <cellStyle name="Звичайний 2 2 2 2 3" xfId="1269"/>
    <cellStyle name="Звичайний 2 2 2 2 4" xfId="1270"/>
    <cellStyle name="Звичайний 2 2 2 3" xfId="1271"/>
    <cellStyle name="Звичайний 2 2 2 3 2" xfId="1272"/>
    <cellStyle name="Звичайний 2 2 2 4" xfId="1273"/>
    <cellStyle name="Звичайний 2 2 2 5" xfId="1274"/>
    <cellStyle name="Звичайний 2 2 3" xfId="1275"/>
    <cellStyle name="Звичайний 2 2 3 2" xfId="1276"/>
    <cellStyle name="Звичайний 2 2 3 2 2" xfId="1277"/>
    <cellStyle name="Звичайний 2 2 3 3" xfId="1278"/>
    <cellStyle name="Звичайний 2 2 3 4" xfId="1279"/>
    <cellStyle name="Звичайний 2 2 4" xfId="1280"/>
    <cellStyle name="Звичайний 2 2 4 2" xfId="1281"/>
    <cellStyle name="Звичайний 2 2 4 2 2" xfId="1282"/>
    <cellStyle name="Звичайний 2 2 4 3" xfId="1283"/>
    <cellStyle name="Звичайний 2 2 5" xfId="1284"/>
    <cellStyle name="Звичайний 2 2 6" xfId="1285"/>
    <cellStyle name="Звичайний 2 2 6 2" xfId="1286"/>
    <cellStyle name="Звичайний 2 2 7" xfId="1287"/>
    <cellStyle name="Звичайний 2 2 8" xfId="1288"/>
    <cellStyle name="Звичайний 2 3" xfId="1289"/>
    <cellStyle name="Звичайний 3" xfId="1290"/>
    <cellStyle name="Звичайний 3 2" xfId="1291"/>
    <cellStyle name="Звичайний 3 2 2" xfId="1292"/>
    <cellStyle name="Звичайний 3 2 3" xfId="1293"/>
    <cellStyle name="Звичайний 3 3" xfId="1294"/>
    <cellStyle name="Звичайний 3 4" xfId="1295"/>
    <cellStyle name="Звичайний 3 5" xfId="1296"/>
    <cellStyle name="Звичайний 3 6" xfId="1297"/>
    <cellStyle name="Звичайний 3 6 2" xfId="1298"/>
    <cellStyle name="Звичайний 3 7" xfId="1299"/>
    <cellStyle name="Звичайний 3 7 2" xfId="1300"/>
    <cellStyle name="Звичайний 3 7 2 2" xfId="1301"/>
    <cellStyle name="Звичайний 3 7 3" xfId="1302"/>
    <cellStyle name="Звичайний 3 8" xfId="1303"/>
    <cellStyle name="Звичайний 3 8 2" xfId="1304"/>
    <cellStyle name="Звичайний 3 8 2 2" xfId="1305"/>
    <cellStyle name="Звичайний 3 8 3" xfId="1306"/>
    <cellStyle name="Звичайний 3 9" xfId="1307"/>
    <cellStyle name="Звичайний 4" xfId="1308"/>
    <cellStyle name="Звичайний 4 2" xfId="1309"/>
    <cellStyle name="Звичайний 4 2 2" xfId="1310"/>
    <cellStyle name="Звичайний 4 2 2 2" xfId="1311"/>
    <cellStyle name="Звичайний 4 2 3" xfId="1312"/>
    <cellStyle name="Звичайний 4 3" xfId="1313"/>
    <cellStyle name="Звичайний 4 4" xfId="1314"/>
    <cellStyle name="Звичайний 4 5" xfId="1315"/>
    <cellStyle name="Звичайний 4 5 2" xfId="1316"/>
    <cellStyle name="Звичайний 5" xfId="1317"/>
    <cellStyle name="Звичайний 5 2" xfId="1318"/>
    <cellStyle name="Звичайний 6" xfId="1319"/>
    <cellStyle name="Звичайний 6 2" xfId="1320"/>
    <cellStyle name="Звичайний 6 2 2" xfId="1321"/>
    <cellStyle name="Звичайний 6 3" xfId="1322"/>
    <cellStyle name="Звичайний 7" xfId="1323"/>
    <cellStyle name="Звичайний 7 2" xfId="1324"/>
    <cellStyle name="Звичайний 7 2 2" xfId="1325"/>
    <cellStyle name="Звичайний 7 3" xfId="1326"/>
    <cellStyle name="Звичайний 8" xfId="1327"/>
    <cellStyle name="Зв'язана клітинка" xfId="1328"/>
    <cellStyle name="Зв'язана клітинка 1" xfId="1329"/>
    <cellStyle name="Зв'язана клітинка 2" xfId="1330"/>
    <cellStyle name="Зв'язана клітинка 3" xfId="1331"/>
    <cellStyle name="Зв'язана клітинка 4" xfId="1332"/>
    <cellStyle name="Зв'язана клітинка_ЗапасыЛена2" xfId="1333"/>
    <cellStyle name="Итог 2" xfId="1334"/>
    <cellStyle name="Итог 2 2" xfId="1335"/>
    <cellStyle name="Итог 2 2 2" xfId="1336"/>
    <cellStyle name="Итог 2 3" xfId="1337"/>
    <cellStyle name="Итог 2 3 2" xfId="1338"/>
    <cellStyle name="Итог 2 4" xfId="1339"/>
    <cellStyle name="Итог 3" xfId="1340"/>
    <cellStyle name="Итог 3 2" xfId="1341"/>
    <cellStyle name="Итог 4" xfId="1342"/>
    <cellStyle name="Итог 4 2" xfId="1343"/>
    <cellStyle name="Итог 5" xfId="1344"/>
    <cellStyle name="Итог 5 2" xfId="1345"/>
    <cellStyle name="Итог 6" xfId="1346"/>
    <cellStyle name="Итог 6 2" xfId="1347"/>
    <cellStyle name="Контрольна клітинка" xfId="1348"/>
    <cellStyle name="Контрольна клітинка 1" xfId="1349"/>
    <cellStyle name="Контрольна клітинка 2" xfId="1350"/>
    <cellStyle name="Контрольна клітинка 3" xfId="1351"/>
    <cellStyle name="Контрольна клітинка 4" xfId="1352"/>
    <cellStyle name="Контрольна клітинка_ЗапасыЛена2" xfId="1353"/>
    <cellStyle name="Контрольная ячейка 2" xfId="1354"/>
    <cellStyle name="Контрольная ячейка 2 2" xfId="1355"/>
    <cellStyle name="Контрольная ячейка 2 3" xfId="1356"/>
    <cellStyle name="Контрольная ячейка 2 4" xfId="1357"/>
    <cellStyle name="Контрольная ячейка 3" xfId="1358"/>
    <cellStyle name="Контрольная ячейка 4" xfId="1359"/>
    <cellStyle name="Назва" xfId="1360"/>
    <cellStyle name="Назва 1" xfId="1361"/>
    <cellStyle name="Назва 2" xfId="1362"/>
    <cellStyle name="Назва 3" xfId="1363"/>
    <cellStyle name="Назва 4" xfId="1364"/>
    <cellStyle name="Назва_ЗапасыЛена2" xfId="1365"/>
    <cellStyle name="Название 2" xfId="1366"/>
    <cellStyle name="Название 2 2" xfId="1367"/>
    <cellStyle name="Название 3" xfId="1368"/>
    <cellStyle name="Название 4" xfId="1369"/>
    <cellStyle name="Нейтральный 2" xfId="1370"/>
    <cellStyle name="Нейтральный 2 2" xfId="1371"/>
    <cellStyle name="Нейтральный 2 3" xfId="1372"/>
    <cellStyle name="Нейтральный 2 4" xfId="1373"/>
    <cellStyle name="Нейтральный 3" xfId="1374"/>
    <cellStyle name="Нейтральный 4" xfId="1375"/>
    <cellStyle name="Нейтральный 5" xfId="1376"/>
    <cellStyle name="Нейтральный 6" xfId="1377"/>
    <cellStyle name="Обчислення" xfId="1378"/>
    <cellStyle name="Обчислення 1" xfId="1379"/>
    <cellStyle name="Обчислення 1 2" xfId="1380"/>
    <cellStyle name="Обчислення 2" xfId="1381"/>
    <cellStyle name="Обчислення 2 2" xfId="1382"/>
    <cellStyle name="Обчислення 3" xfId="1383"/>
    <cellStyle name="Обчислення 3 2" xfId="1384"/>
    <cellStyle name="Обчислення 4" xfId="1385"/>
    <cellStyle name="Обчислення 4 2" xfId="1386"/>
    <cellStyle name="Обчислення 5" xfId="1387"/>
    <cellStyle name="Обчислення_ЗапасыЛена2" xfId="1388"/>
    <cellStyle name="Обычный" xfId="0" builtinId="0"/>
    <cellStyle name="Обычный 10" xfId="1389"/>
    <cellStyle name="Обычный 10 2" xfId="1390"/>
    <cellStyle name="Обычный 10 3" xfId="1391"/>
    <cellStyle name="Обычный 10 4" xfId="1392"/>
    <cellStyle name="Обычный 10 5" xfId="1393"/>
    <cellStyle name="Обычный 10 5 2" xfId="1394"/>
    <cellStyle name="Обычный 10 5 3" xfId="1395"/>
    <cellStyle name="Обычный 10 6" xfId="1396"/>
    <cellStyle name="Обычный 10 7" xfId="1397"/>
    <cellStyle name="Обычный 11" xfId="1398"/>
    <cellStyle name="Обычный 11 2" xfId="1399"/>
    <cellStyle name="Обычный 11 3" xfId="1400"/>
    <cellStyle name="Обычный 11 4" xfId="1401"/>
    <cellStyle name="Обычный 12" xfId="1402"/>
    <cellStyle name="Обычный 12 2" xfId="1403"/>
    <cellStyle name="Обычный 12 2 2" xfId="1404"/>
    <cellStyle name="Обычный 12 2 2 2" xfId="1405"/>
    <cellStyle name="Обычный 12 2 2 2 2" xfId="1406"/>
    <cellStyle name="Обычный 12 2 2 2 2 2" xfId="1407"/>
    <cellStyle name="Обычный 12 2 2 2 3" xfId="1408"/>
    <cellStyle name="Обычный 12 2 2 2 4" xfId="1409"/>
    <cellStyle name="Обычный 12 2 2 3" xfId="1410"/>
    <cellStyle name="Обычный 12 2 2 3 2" xfId="1411"/>
    <cellStyle name="Обычный 12 2 2 4" xfId="1412"/>
    <cellStyle name="Обычный 12 2 2 5" xfId="1413"/>
    <cellStyle name="Обычный 12 2 3" xfId="1414"/>
    <cellStyle name="Обычный 12 2 3 2" xfId="1415"/>
    <cellStyle name="Обычный 12 2 3 2 2" xfId="1416"/>
    <cellStyle name="Обычный 12 2 3 3" xfId="1417"/>
    <cellStyle name="Обычный 12 2 3 4" xfId="1418"/>
    <cellStyle name="Обычный 12 2 4" xfId="1419"/>
    <cellStyle name="Обычный 12 2 4 2" xfId="1420"/>
    <cellStyle name="Обычный 12 2 5" xfId="1421"/>
    <cellStyle name="Обычный 12 2 6" xfId="1422"/>
    <cellStyle name="Обычный 12 3" xfId="1423"/>
    <cellStyle name="Обычный 12 3 2" xfId="1424"/>
    <cellStyle name="Обычный 12 3 2 2" xfId="1425"/>
    <cellStyle name="Обычный 12 3 2 2 2" xfId="1426"/>
    <cellStyle name="Обычный 12 3 2 2 2 2" xfId="1427"/>
    <cellStyle name="Обычный 12 3 2 2 3" xfId="1428"/>
    <cellStyle name="Обычный 12 3 2 2 4" xfId="1429"/>
    <cellStyle name="Обычный 12 3 2 3" xfId="1430"/>
    <cellStyle name="Обычный 12 3 2 3 2" xfId="1431"/>
    <cellStyle name="Обычный 12 3 2 4" xfId="1432"/>
    <cellStyle name="Обычный 12 3 2 5" xfId="1433"/>
    <cellStyle name="Обычный 12 3 3" xfId="1434"/>
    <cellStyle name="Обычный 12 3 3 2" xfId="1435"/>
    <cellStyle name="Обычный 12 3 3 2 2" xfId="1436"/>
    <cellStyle name="Обычный 12 3 3 3" xfId="1437"/>
    <cellStyle name="Обычный 12 3 3 4" xfId="1438"/>
    <cellStyle name="Обычный 12 3 4" xfId="1439"/>
    <cellStyle name="Обычный 12 3 4 2" xfId="1440"/>
    <cellStyle name="Обычный 12 3 5" xfId="1441"/>
    <cellStyle name="Обычный 12 3 6" xfId="1442"/>
    <cellStyle name="Обычный 13" xfId="1443"/>
    <cellStyle name="Обычный 13 2" xfId="1444"/>
    <cellStyle name="Обычный 13 3" xfId="2"/>
    <cellStyle name="Обычный 14" xfId="1445"/>
    <cellStyle name="Обычный 14 2" xfId="1446"/>
    <cellStyle name="Обычный 14 3" xfId="1447"/>
    <cellStyle name="Обычный 14 3 2" xfId="1448"/>
    <cellStyle name="Обычный 15" xfId="1449"/>
    <cellStyle name="Обычный 15 2" xfId="1450"/>
    <cellStyle name="Обычный 15 3" xfId="1451"/>
    <cellStyle name="Обычный 15 3 2" xfId="1452"/>
    <cellStyle name="Обычный 16" xfId="1453"/>
    <cellStyle name="Обычный 17" xfId="1454"/>
    <cellStyle name="Обычный 18" xfId="1455"/>
    <cellStyle name="Обычный 19" xfId="1456"/>
    <cellStyle name="Обычный 19 2" xfId="1457"/>
    <cellStyle name="Обычный 19_бюджет новая форма2" xfId="1458"/>
    <cellStyle name="Обычный 2" xfId="1459"/>
    <cellStyle name="Обычный 2 10" xfId="1460"/>
    <cellStyle name="Обычный 2 10 2" xfId="1461"/>
    <cellStyle name="Обычный 2 10 3" xfId="1462"/>
    <cellStyle name="Обычный 2 10 3 2" xfId="1463"/>
    <cellStyle name="Обычный 2 11" xfId="1464"/>
    <cellStyle name="Обычный 2 11 2" xfId="1465"/>
    <cellStyle name="Обычный 2 11 3" xfId="1466"/>
    <cellStyle name="Обычный 2 11 3 2" xfId="1467"/>
    <cellStyle name="Обычный 2 12" xfId="1468"/>
    <cellStyle name="Обычный 2 12 2" xfId="1469"/>
    <cellStyle name="Обычный 2 12 3" xfId="1470"/>
    <cellStyle name="Обычный 2 12 3 2" xfId="1471"/>
    <cellStyle name="Обычный 2 13" xfId="1472"/>
    <cellStyle name="Обычный 2 13 2" xfId="1473"/>
    <cellStyle name="Обычный 2 13 3" xfId="1474"/>
    <cellStyle name="Обычный 2 13 3 2" xfId="1475"/>
    <cellStyle name="Обычный 2 14" xfId="1476"/>
    <cellStyle name="Обычный 2 15" xfId="1477"/>
    <cellStyle name="Обычный 2 16" xfId="1478"/>
    <cellStyle name="Обычный 2 17" xfId="1479"/>
    <cellStyle name="Обычный 2 17 2" xfId="1480"/>
    <cellStyle name="Обычный 2 17 2 2" xfId="1481"/>
    <cellStyle name="Обычный 2 17 2 2 2" xfId="1482"/>
    <cellStyle name="Обычный 2 17 2 2 2 2" xfId="1483"/>
    <cellStyle name="Обычный 2 17 2 2 3" xfId="1484"/>
    <cellStyle name="Обычный 2 17 2 2 4" xfId="1485"/>
    <cellStyle name="Обычный 2 17 2 3" xfId="1486"/>
    <cellStyle name="Обычный 2 17 2 3 2" xfId="1487"/>
    <cellStyle name="Обычный 2 17 2 4" xfId="1488"/>
    <cellStyle name="Обычный 2 17 2 5" xfId="1489"/>
    <cellStyle name="Обычный 2 17 3" xfId="1490"/>
    <cellStyle name="Обычный 2 17 3 2" xfId="1491"/>
    <cellStyle name="Обычный 2 17 3 2 2" xfId="1492"/>
    <cellStyle name="Обычный 2 17 3 3" xfId="1493"/>
    <cellStyle name="Обычный 2 17 3 4" xfId="1494"/>
    <cellStyle name="Обычный 2 17 4" xfId="1495"/>
    <cellStyle name="Обычный 2 17 4 2" xfId="1496"/>
    <cellStyle name="Обычный 2 17 5" xfId="1497"/>
    <cellStyle name="Обычный 2 17 6" xfId="1498"/>
    <cellStyle name="Обычный 2 18" xfId="1499"/>
    <cellStyle name="Обычный 2 19" xfId="1500"/>
    <cellStyle name="Обычный 2 2" xfId="1501"/>
    <cellStyle name="Обычный 2 2 10" xfId="1502"/>
    <cellStyle name="Обычный 2 2 2" xfId="1503"/>
    <cellStyle name="Обычный 2 2 2 2" xfId="1504"/>
    <cellStyle name="Обычный 2 2 2 2 2" xfId="1505"/>
    <cellStyle name="Обычный 2 2 2 2 2 2" xfId="1506"/>
    <cellStyle name="Обычный 2 2 2 2 2 2 2" xfId="1507"/>
    <cellStyle name="Обычный 2 2 2 2 2 2 2 2" xfId="1508"/>
    <cellStyle name="Обычный 2 2 2 2 2 2 3" xfId="1509"/>
    <cellStyle name="Обычный 2 2 2 2 2 2 4" xfId="1510"/>
    <cellStyle name="Обычный 2 2 2 2 2 3" xfId="1511"/>
    <cellStyle name="Обычный 2 2 2 2 2 3 2" xfId="1512"/>
    <cellStyle name="Обычный 2 2 2 2 2 4" xfId="1513"/>
    <cellStyle name="Обычный 2 2 2 2 2 5" xfId="1514"/>
    <cellStyle name="Обычный 2 2 2 2 3" xfId="1515"/>
    <cellStyle name="Обычный 2 2 2 2 3 2" xfId="1516"/>
    <cellStyle name="Обычный 2 2 2 2 3 2 2" xfId="1517"/>
    <cellStyle name="Обычный 2 2 2 2 3 3" xfId="1518"/>
    <cellStyle name="Обычный 2 2 2 2 3 4" xfId="1519"/>
    <cellStyle name="Обычный 2 2 2 2 4" xfId="1520"/>
    <cellStyle name="Обычный 2 2 2 2 4 2" xfId="1521"/>
    <cellStyle name="Обычный 2 2 2 2 4 2 2" xfId="1522"/>
    <cellStyle name="Обычный 2 2 2 2 4 3" xfId="1523"/>
    <cellStyle name="Обычный 2 2 2 2 5" xfId="1524"/>
    <cellStyle name="Обычный 2 2 2 2 5 2" xfId="1525"/>
    <cellStyle name="Обычный 2 2 2 2 6" xfId="1526"/>
    <cellStyle name="Обычный 2 2 2 2 7" xfId="1527"/>
    <cellStyle name="Обычный 2 2 2 3" xfId="1528"/>
    <cellStyle name="Обычный 2 2 2 3 2" xfId="1529"/>
    <cellStyle name="Обычный 2 2 2 3 2 2" xfId="1530"/>
    <cellStyle name="Обычный 2 2 2 3 2 2 2" xfId="1531"/>
    <cellStyle name="Обычный 2 2 2 3 2 2 2 2" xfId="1532"/>
    <cellStyle name="Обычный 2 2 2 3 2 2 3" xfId="1533"/>
    <cellStyle name="Обычный 2 2 2 3 2 2 4" xfId="1534"/>
    <cellStyle name="Обычный 2 2 2 3 2 3" xfId="1535"/>
    <cellStyle name="Обычный 2 2 2 3 2 3 2" xfId="1536"/>
    <cellStyle name="Обычный 2 2 2 3 2 4" xfId="1537"/>
    <cellStyle name="Обычный 2 2 2 3 2 5" xfId="1538"/>
    <cellStyle name="Обычный 2 2 2 3 3" xfId="1539"/>
    <cellStyle name="Обычный 2 2 2 3 3 2" xfId="1540"/>
    <cellStyle name="Обычный 2 2 2 3 3 2 2" xfId="1541"/>
    <cellStyle name="Обычный 2 2 2 3 3 3" xfId="1542"/>
    <cellStyle name="Обычный 2 2 2 3 3 4" xfId="1543"/>
    <cellStyle name="Обычный 2 2 2 3 4" xfId="1544"/>
    <cellStyle name="Обычный 2 2 2 3 4 2" xfId="1545"/>
    <cellStyle name="Обычный 2 2 2 3 4 2 2" xfId="1546"/>
    <cellStyle name="Обычный 2 2 2 3 4 3" xfId="1547"/>
    <cellStyle name="Обычный 2 2 2 3 5" xfId="1548"/>
    <cellStyle name="Обычный 2 2 2 3 5 2" xfId="1549"/>
    <cellStyle name="Обычный 2 2 2 3 6" xfId="1550"/>
    <cellStyle name="Обычный 2 2 2 3 7" xfId="1551"/>
    <cellStyle name="Обычный 2 2 2 4" xfId="1552"/>
    <cellStyle name="Обычный 2 2 2 4 2" xfId="1553"/>
    <cellStyle name="Обычный 2 2 2 4 2 2" xfId="1554"/>
    <cellStyle name="Обычный 2 2 2 4 2 2 2" xfId="1555"/>
    <cellStyle name="Обычный 2 2 2 4 2 2 2 2" xfId="1556"/>
    <cellStyle name="Обычный 2 2 2 4 2 2 3" xfId="1557"/>
    <cellStyle name="Обычный 2 2 2 4 2 2 4" xfId="1558"/>
    <cellStyle name="Обычный 2 2 2 4 2 3" xfId="1559"/>
    <cellStyle name="Обычный 2 2 2 4 2 3 2" xfId="1560"/>
    <cellStyle name="Обычный 2 2 2 4 2 4" xfId="1561"/>
    <cellStyle name="Обычный 2 2 2 4 2 5" xfId="1562"/>
    <cellStyle name="Обычный 2 2 2 4 3" xfId="1563"/>
    <cellStyle name="Обычный 2 2 2 4 3 2" xfId="1564"/>
    <cellStyle name="Обычный 2 2 2 4 3 2 2" xfId="1565"/>
    <cellStyle name="Обычный 2 2 2 4 3 3" xfId="1566"/>
    <cellStyle name="Обычный 2 2 2 4 3 4" xfId="1567"/>
    <cellStyle name="Обычный 2 2 2 4 4" xfId="1568"/>
    <cellStyle name="Обычный 2 2 2 4 4 2" xfId="1569"/>
    <cellStyle name="Обычный 2 2 2 4 4 2 2" xfId="1570"/>
    <cellStyle name="Обычный 2 2 2 4 4 3" xfId="1571"/>
    <cellStyle name="Обычный 2 2 2 4 5" xfId="1572"/>
    <cellStyle name="Обычный 2 2 2 4 5 2" xfId="1573"/>
    <cellStyle name="Обычный 2 2 2 4 6" xfId="1574"/>
    <cellStyle name="Обычный 2 2 2 4 7" xfId="1575"/>
    <cellStyle name="Обычный 2 2 2 5" xfId="1576"/>
    <cellStyle name="Обычный 2 2 2 5 2" xfId="1577"/>
    <cellStyle name="Обычный 2 2 2 5 2 2" xfId="1578"/>
    <cellStyle name="Обычный 2 2 2 5 2 2 2" xfId="1579"/>
    <cellStyle name="Обычный 2 2 2 5 2 2 2 2" xfId="1580"/>
    <cellStyle name="Обычный 2 2 2 5 2 2 3" xfId="1581"/>
    <cellStyle name="Обычный 2 2 2 5 2 2 4" xfId="1582"/>
    <cellStyle name="Обычный 2 2 2 5 2 3" xfId="1583"/>
    <cellStyle name="Обычный 2 2 2 5 2 3 2" xfId="1584"/>
    <cellStyle name="Обычный 2 2 2 5 2 4" xfId="1585"/>
    <cellStyle name="Обычный 2 2 2 5 2 5" xfId="1586"/>
    <cellStyle name="Обычный 2 2 2 5 3" xfId="1587"/>
    <cellStyle name="Обычный 2 2 2 5 3 2" xfId="1588"/>
    <cellStyle name="Обычный 2 2 2 5 3 2 2" xfId="1589"/>
    <cellStyle name="Обычный 2 2 2 5 3 3" xfId="1590"/>
    <cellStyle name="Обычный 2 2 2 5 3 4" xfId="1591"/>
    <cellStyle name="Обычный 2 2 2 5 4" xfId="1592"/>
    <cellStyle name="Обычный 2 2 2 5 4 2" xfId="1593"/>
    <cellStyle name="Обычный 2 2 2 5 4 2 2" xfId="1594"/>
    <cellStyle name="Обычный 2 2 2 5 4 3" xfId="1595"/>
    <cellStyle name="Обычный 2 2 2 5 5" xfId="1596"/>
    <cellStyle name="Обычный 2 2 2 5 5 2" xfId="1597"/>
    <cellStyle name="Обычный 2 2 2 5 6" xfId="1598"/>
    <cellStyle name="Обычный 2 2 2 5 7" xfId="1599"/>
    <cellStyle name="Обычный 2 2 2 6" xfId="1600"/>
    <cellStyle name="Обычный 2 2 2 6 2" xfId="1601"/>
    <cellStyle name="Обычный 2 2 2 6 2 2" xfId="1602"/>
    <cellStyle name="Обычный 2 2 2 6 2 2 2" xfId="1603"/>
    <cellStyle name="Обычный 2 2 2 6 2 2 2 2" xfId="1604"/>
    <cellStyle name="Обычный 2 2 2 6 2 2 3" xfId="1605"/>
    <cellStyle name="Обычный 2 2 2 6 2 2 4" xfId="1606"/>
    <cellStyle name="Обычный 2 2 2 6 2 3" xfId="1607"/>
    <cellStyle name="Обычный 2 2 2 6 2 3 2" xfId="1608"/>
    <cellStyle name="Обычный 2 2 2 6 2 4" xfId="1609"/>
    <cellStyle name="Обычный 2 2 2 6 2 5" xfId="1610"/>
    <cellStyle name="Обычный 2 2 2 6 3" xfId="1611"/>
    <cellStyle name="Обычный 2 2 2 6 3 2" xfId="1612"/>
    <cellStyle name="Обычный 2 2 2 6 3 2 2" xfId="1613"/>
    <cellStyle name="Обычный 2 2 2 6 3 3" xfId="1614"/>
    <cellStyle name="Обычный 2 2 2 6 3 4" xfId="1615"/>
    <cellStyle name="Обычный 2 2 2 6 4" xfId="1616"/>
    <cellStyle name="Обычный 2 2 2 6 4 2" xfId="1617"/>
    <cellStyle name="Обычный 2 2 2 6 4 2 2" xfId="1618"/>
    <cellStyle name="Обычный 2 2 2 6 4 3" xfId="1619"/>
    <cellStyle name="Обычный 2 2 2 6 5" xfId="1620"/>
    <cellStyle name="Обычный 2 2 2 6 5 2" xfId="1621"/>
    <cellStyle name="Обычный 2 2 2 6 6" xfId="1622"/>
    <cellStyle name="Обычный 2 2 2 6 7" xfId="1623"/>
    <cellStyle name="Обычный 2 2 2 7" xfId="1624"/>
    <cellStyle name="Обычный 2 2 2 7 2" xfId="1625"/>
    <cellStyle name="Обычный 2 2 2 7 2 2" xfId="1626"/>
    <cellStyle name="Обычный 2 2 2 7 2 2 2" xfId="1627"/>
    <cellStyle name="Обычный 2 2 2 7 2 2 2 2" xfId="1628"/>
    <cellStyle name="Обычный 2 2 2 7 2 2 3" xfId="1629"/>
    <cellStyle name="Обычный 2 2 2 7 2 2 4" xfId="1630"/>
    <cellStyle name="Обычный 2 2 2 7 2 3" xfId="1631"/>
    <cellStyle name="Обычный 2 2 2 7 2 3 2" xfId="1632"/>
    <cellStyle name="Обычный 2 2 2 7 2 4" xfId="1633"/>
    <cellStyle name="Обычный 2 2 2 7 2 5" xfId="1634"/>
    <cellStyle name="Обычный 2 2 2 7 3" xfId="1635"/>
    <cellStyle name="Обычный 2 2 2 7 3 2" xfId="1636"/>
    <cellStyle name="Обычный 2 2 2 7 3 2 2" xfId="1637"/>
    <cellStyle name="Обычный 2 2 2 7 3 3" xfId="1638"/>
    <cellStyle name="Обычный 2 2 2 7 3 4" xfId="1639"/>
    <cellStyle name="Обычный 2 2 2 7 4" xfId="1640"/>
    <cellStyle name="Обычный 2 2 2 7 4 2" xfId="1641"/>
    <cellStyle name="Обычный 2 2 2 7 4 2 2" xfId="1642"/>
    <cellStyle name="Обычный 2 2 2 7 4 3" xfId="1643"/>
    <cellStyle name="Обычный 2 2 2 7 5" xfId="1644"/>
    <cellStyle name="Обычный 2 2 2 7 5 2" xfId="1645"/>
    <cellStyle name="Обычный 2 2 2 7 6" xfId="1646"/>
    <cellStyle name="Обычный 2 2 2 7 7" xfId="1647"/>
    <cellStyle name="Обычный 2 2 2 8" xfId="1648"/>
    <cellStyle name="Обычный 2 2 2 9" xfId="1649"/>
    <cellStyle name="Обычный 2 2 3" xfId="1650"/>
    <cellStyle name="Обычный 2 2 3 2" xfId="1651"/>
    <cellStyle name="Обычный 2 2 3 3" xfId="1652"/>
    <cellStyle name="Обычный 2 2 4" xfId="1653"/>
    <cellStyle name="Обычный 2 2 5" xfId="1654"/>
    <cellStyle name="Обычный 2 2 6" xfId="1655"/>
    <cellStyle name="Обычный 2 2 7" xfId="1656"/>
    <cellStyle name="Обычный 2 2 8" xfId="1657"/>
    <cellStyle name="Обычный 2 2 8 2" xfId="1658"/>
    <cellStyle name="Обычный 2 2 8 3" xfId="1659"/>
    <cellStyle name="Обычный 2 2 8 3 2" xfId="1660"/>
    <cellStyle name="Обычный 2 2 9" xfId="1661"/>
    <cellStyle name="Обычный 2 2_Расшифровка плановых затрат по ПЕ на 2012г" xfId="1662"/>
    <cellStyle name="Обычный 2 20" xfId="1663"/>
    <cellStyle name="Обычный 2 3" xfId="1664"/>
    <cellStyle name="Обычный 2 3 2" xfId="1665"/>
    <cellStyle name="Обычный 2 3 2 2" xfId="1666"/>
    <cellStyle name="Обычный 2 3 2 3" xfId="1667"/>
    <cellStyle name="Обычный 2 3 3" xfId="1668"/>
    <cellStyle name="Обычный 2 3 3 2" xfId="1669"/>
    <cellStyle name="Обычный 2 3 3 3" xfId="1670"/>
    <cellStyle name="Обычный 2 3 3 4" xfId="1671"/>
    <cellStyle name="Обычный 2 3 3 4 2" xfId="1672"/>
    <cellStyle name="Обычный 2 3 4" xfId="1673"/>
    <cellStyle name="Обычный 2 3 4 2" xfId="1674"/>
    <cellStyle name="Обычный 2 3 4 3" xfId="1675"/>
    <cellStyle name="Обычный 2 3 5" xfId="1676"/>
    <cellStyle name="Обычный 2 3 6" xfId="1677"/>
    <cellStyle name="Обычный 2 4" xfId="1678"/>
    <cellStyle name="Обычный 2 4 2" xfId="1679"/>
    <cellStyle name="Обычный 2 4 2 2" xfId="1680"/>
    <cellStyle name="Обычный 2 4 2 3" xfId="1681"/>
    <cellStyle name="Обычный 2 4 3" xfId="1682"/>
    <cellStyle name="Обычный 2 5" xfId="1683"/>
    <cellStyle name="Обычный 2 5 2" xfId="1684"/>
    <cellStyle name="Обычный 2 5 2 2" xfId="1685"/>
    <cellStyle name="Обычный 2 5 2 2 2" xfId="1686"/>
    <cellStyle name="Обычный 2 5 2 2 2 2" xfId="1687"/>
    <cellStyle name="Обычный 2 5 2 2 2 2 2" xfId="1688"/>
    <cellStyle name="Обычный 2 5 2 2 2 3" xfId="1689"/>
    <cellStyle name="Обычный 2 5 2 2 2 4" xfId="1690"/>
    <cellStyle name="Обычный 2 5 2 2 3" xfId="1691"/>
    <cellStyle name="Обычный 2 5 2 2 3 2" xfId="1692"/>
    <cellStyle name="Обычный 2 5 2 2 4" xfId="1693"/>
    <cellStyle name="Обычный 2 5 2 2 5" xfId="1694"/>
    <cellStyle name="Обычный 2 5 2 3" xfId="1695"/>
    <cellStyle name="Обычный 2 5 2 3 2" xfId="1696"/>
    <cellStyle name="Обычный 2 5 2 3 2 2" xfId="1697"/>
    <cellStyle name="Обычный 2 5 2 3 3" xfId="1698"/>
    <cellStyle name="Обычный 2 5 2 3 4" xfId="1699"/>
    <cellStyle name="Обычный 2 5 2 4" xfId="1700"/>
    <cellStyle name="Обычный 2 5 2 4 2" xfId="1701"/>
    <cellStyle name="Обычный 2 5 2 4 2 2" xfId="1702"/>
    <cellStyle name="Обычный 2 5 2 4 3" xfId="1703"/>
    <cellStyle name="Обычный 2 5 2 5" xfId="1704"/>
    <cellStyle name="Обычный 2 5 2 6" xfId="1705"/>
    <cellStyle name="Обычный 2 5 2 6 2" xfId="1706"/>
    <cellStyle name="Обычный 2 5 2 7" xfId="1707"/>
    <cellStyle name="Обычный 2 5 2 8" xfId="1708"/>
    <cellStyle name="Обычный 2 5 3" xfId="1709"/>
    <cellStyle name="Обычный 2 5 4" xfId="1710"/>
    <cellStyle name="Обычный 2 6" xfId="1711"/>
    <cellStyle name="Обычный 2 6 2" xfId="1712"/>
    <cellStyle name="Обычный 2 6 3" xfId="1713"/>
    <cellStyle name="Обычный 2 6 3 2" xfId="1714"/>
    <cellStyle name="Обычный 2 7" xfId="1715"/>
    <cellStyle name="Обычный 2 7 2" xfId="1716"/>
    <cellStyle name="Обычный 2 7 3" xfId="1717"/>
    <cellStyle name="Обычный 2 7 3 2" xfId="1718"/>
    <cellStyle name="Обычный 2 8" xfId="1719"/>
    <cellStyle name="Обычный 2 8 2" xfId="1720"/>
    <cellStyle name="Обычный 2 8 3" xfId="1721"/>
    <cellStyle name="Обычный 2 8 3 2" xfId="1722"/>
    <cellStyle name="Обычный 2 9" xfId="1723"/>
    <cellStyle name="Обычный 2 9 2" xfId="1724"/>
    <cellStyle name="Обычный 2 9 3" xfId="1725"/>
    <cellStyle name="Обычный 2 9 3 2" xfId="1726"/>
    <cellStyle name="Обычный 2_Аналіз старих тарифів на коміссію27_10_11" xfId="1727"/>
    <cellStyle name="Обычный 20" xfId="1728"/>
    <cellStyle name="Обычный 21" xfId="1729"/>
    <cellStyle name="Обычный 21 2" xfId="1730"/>
    <cellStyle name="Обычный 21 2 2" xfId="1731"/>
    <cellStyle name="Обычный 21 4" xfId="1732"/>
    <cellStyle name="Обычный 22" xfId="1733"/>
    <cellStyle name="Обычный 23" xfId="1734"/>
    <cellStyle name="Обычный 24" xfId="1735"/>
    <cellStyle name="Обычный 24 2" xfId="1736"/>
    <cellStyle name="Обычный 24 2 2" xfId="1737"/>
    <cellStyle name="Обычный 24 2 2 2" xfId="1738"/>
    <cellStyle name="Обычный 24 2 2 2 2" xfId="1739"/>
    <cellStyle name="Обычный 24 2 2 3" xfId="1740"/>
    <cellStyle name="Обычный 24 2 2 4" xfId="1741"/>
    <cellStyle name="Обычный 24 2 3" xfId="1742"/>
    <cellStyle name="Обычный 24 2 3 2" xfId="1743"/>
    <cellStyle name="Обычный 24 2 4" xfId="1744"/>
    <cellStyle name="Обычный 24 2 5" xfId="1745"/>
    <cellStyle name="Обычный 24 3" xfId="1746"/>
    <cellStyle name="Обычный 24 3 2" xfId="1747"/>
    <cellStyle name="Обычный 24 3 2 2" xfId="1748"/>
    <cellStyle name="Обычный 24 3 3" xfId="1749"/>
    <cellStyle name="Обычный 24 3 4" xfId="1750"/>
    <cellStyle name="Обычный 24 4" xfId="1751"/>
    <cellStyle name="Обычный 24 4 2" xfId="1752"/>
    <cellStyle name="Обычный 24 5" xfId="1753"/>
    <cellStyle name="Обычный 24 6" xfId="1754"/>
    <cellStyle name="Обычный 25" xfId="1755"/>
    <cellStyle name="Обычный 25 2" xfId="1756"/>
    <cellStyle name="Обычный 25 2 2" xfId="1757"/>
    <cellStyle name="Обычный 25 2 2 2" xfId="1758"/>
    <cellStyle name="Обычный 25 2 2 2 2" xfId="1759"/>
    <cellStyle name="Обычный 25 2 2 3" xfId="1760"/>
    <cellStyle name="Обычный 25 2 2 4" xfId="1761"/>
    <cellStyle name="Обычный 25 2 3" xfId="1762"/>
    <cellStyle name="Обычный 25 2 3 2" xfId="1763"/>
    <cellStyle name="Обычный 25 2 4" xfId="1764"/>
    <cellStyle name="Обычный 25 2 5" xfId="1765"/>
    <cellStyle name="Обычный 25 3" xfId="1766"/>
    <cellStyle name="Обычный 25 3 2" xfId="1767"/>
    <cellStyle name="Обычный 25 3 2 2" xfId="1768"/>
    <cellStyle name="Обычный 25 3 3" xfId="1769"/>
    <cellStyle name="Обычный 25 3 4" xfId="1770"/>
    <cellStyle name="Обычный 25 4" xfId="1771"/>
    <cellStyle name="Обычный 25 4 2" xfId="1772"/>
    <cellStyle name="Обычный 25 5" xfId="1773"/>
    <cellStyle name="Обычный 25 6" xfId="1774"/>
    <cellStyle name="Обычный 26" xfId="1775"/>
    <cellStyle name="Обычный 26 2" xfId="1776"/>
    <cellStyle name="Обычный 26 2 2" xfId="1777"/>
    <cellStyle name="Обычный 26 2 2 2" xfId="1778"/>
    <cellStyle name="Обычный 26 2 2 2 2" xfId="1779"/>
    <cellStyle name="Обычный 26 2 2 3" xfId="1780"/>
    <cellStyle name="Обычный 26 2 2 4" xfId="1781"/>
    <cellStyle name="Обычный 26 2 3" xfId="1782"/>
    <cellStyle name="Обычный 26 2 3 2" xfId="1783"/>
    <cellStyle name="Обычный 26 2 4" xfId="1784"/>
    <cellStyle name="Обычный 26 2 5" xfId="1785"/>
    <cellStyle name="Обычный 26 3" xfId="1786"/>
    <cellStyle name="Обычный 26 3 2" xfId="1787"/>
    <cellStyle name="Обычный 26 3 2 2" xfId="1788"/>
    <cellStyle name="Обычный 26 3 3" xfId="1789"/>
    <cellStyle name="Обычный 26 3 4" xfId="1790"/>
    <cellStyle name="Обычный 26 4" xfId="1791"/>
    <cellStyle name="Обычный 26 4 2" xfId="1792"/>
    <cellStyle name="Обычный 26 5" xfId="1793"/>
    <cellStyle name="Обычный 26 6" xfId="1794"/>
    <cellStyle name="Обычный 27" xfId="1795"/>
    <cellStyle name="Обычный 27 2" xfId="1796"/>
    <cellStyle name="Обычный 27 2 2" xfId="1797"/>
    <cellStyle name="Обычный 27 2 2 2" xfId="1798"/>
    <cellStyle name="Обычный 27 2 2 2 2" xfId="1799"/>
    <cellStyle name="Обычный 27 2 2 3" xfId="1800"/>
    <cellStyle name="Обычный 27 2 2 4" xfId="1801"/>
    <cellStyle name="Обычный 27 2 3" xfId="1802"/>
    <cellStyle name="Обычный 27 2 3 2" xfId="1803"/>
    <cellStyle name="Обычный 27 2 4" xfId="1804"/>
    <cellStyle name="Обычный 27 2 5" xfId="1805"/>
    <cellStyle name="Обычный 27 3" xfId="1806"/>
    <cellStyle name="Обычный 27 3 2" xfId="1807"/>
    <cellStyle name="Обычный 27 3 2 2" xfId="1808"/>
    <cellStyle name="Обычный 27 3 3" xfId="1809"/>
    <cellStyle name="Обычный 27 3 4" xfId="1810"/>
    <cellStyle name="Обычный 27 4" xfId="1811"/>
    <cellStyle name="Обычный 27 4 2" xfId="1812"/>
    <cellStyle name="Обычный 27 5" xfId="1813"/>
    <cellStyle name="Обычный 27 6" xfId="1814"/>
    <cellStyle name="Обычный 28" xfId="1815"/>
    <cellStyle name="Обычный 28 2" xfId="1816"/>
    <cellStyle name="Обычный 29" xfId="1817"/>
    <cellStyle name="Обычный 3" xfId="1818"/>
    <cellStyle name="Обычный 3 10" xfId="1819"/>
    <cellStyle name="Обычный 3 10 2" xfId="1820"/>
    <cellStyle name="Обычный 3 10 2 2" xfId="1821"/>
    <cellStyle name="Обычный 3 10 2 3" xfId="1"/>
    <cellStyle name="Обычный 3 10 2 3 2" xfId="1822"/>
    <cellStyle name="Обычный 3 10 3" xfId="1823"/>
    <cellStyle name="Обычный 3 10 4" xfId="1824"/>
    <cellStyle name="Обычный 3 10 4 2" xfId="1825"/>
    <cellStyle name="Обычный 3 11" xfId="1826"/>
    <cellStyle name="Обычный 3 11 2" xfId="1827"/>
    <cellStyle name="Обычный 3 12" xfId="1828"/>
    <cellStyle name="Обычный 3 12 2" xfId="1829"/>
    <cellStyle name="Обычный 3 13" xfId="1830"/>
    <cellStyle name="Обычный 3 13 2" xfId="1831"/>
    <cellStyle name="Обычный 3 14" xfId="1832"/>
    <cellStyle name="Обычный 3 14 2" xfId="1833"/>
    <cellStyle name="Обычный 3 15" xfId="1834"/>
    <cellStyle name="Обычный 3 16" xfId="1835"/>
    <cellStyle name="Обычный 3 17" xfId="1836"/>
    <cellStyle name="Обычный 3 18" xfId="1837"/>
    <cellStyle name="Обычный 3 19" xfId="1838"/>
    <cellStyle name="Обычный 3 19 2" xfId="1839"/>
    <cellStyle name="Обычный 3 2" xfId="1840"/>
    <cellStyle name="Обычный 3 2 2" xfId="1841"/>
    <cellStyle name="Обычный 3 20" xfId="1842"/>
    <cellStyle name="Обычный 3 21" xfId="1843"/>
    <cellStyle name="Обычный 3 21 2" xfId="1844"/>
    <cellStyle name="Обычный 3 22" xfId="1845"/>
    <cellStyle name="Обычный 3 3" xfId="1846"/>
    <cellStyle name="Обычный 3 3 2" xfId="1847"/>
    <cellStyle name="Обычный 3 3 2 2" xfId="1848"/>
    <cellStyle name="Обычный 3 3 2 3" xfId="1849"/>
    <cellStyle name="Обычный 3 3 3" xfId="1850"/>
    <cellStyle name="Обычный 3 3 4" xfId="1851"/>
    <cellStyle name="Обычный 3 4" xfId="1852"/>
    <cellStyle name="Обычный 3 4 2" xfId="1853"/>
    <cellStyle name="Обычный 3 4 3" xfId="1854"/>
    <cellStyle name="Обычный 3 4 3 2" xfId="1855"/>
    <cellStyle name="Обычный 3 4 4" xfId="1856"/>
    <cellStyle name="Обычный 3 5" xfId="1857"/>
    <cellStyle name="Обычный 3 5 2" xfId="1858"/>
    <cellStyle name="Обычный 3 5 3" xfId="1859"/>
    <cellStyle name="Обычный 3 6" xfId="1860"/>
    <cellStyle name="Обычный 3 6 2" xfId="1861"/>
    <cellStyle name="Обычный 3 7" xfId="1862"/>
    <cellStyle name="Обычный 3 7 2" xfId="1863"/>
    <cellStyle name="Обычный 3 8" xfId="1864"/>
    <cellStyle name="Обычный 3 8 2" xfId="1865"/>
    <cellStyle name="Обычный 3 8 3" xfId="1866"/>
    <cellStyle name="Обычный 3 8 4" xfId="1867"/>
    <cellStyle name="Обычный 3 9" xfId="1868"/>
    <cellStyle name="Обычный 3 9 2" xfId="1869"/>
    <cellStyle name="Обычный 3 9 3" xfId="1870"/>
    <cellStyle name="Обычный 3 9 4" xfId="1871"/>
    <cellStyle name="Обычный 3_Дефицит_7 млрд_0608_бс" xfId="1872"/>
    <cellStyle name="Обычный 30" xfId="1873"/>
    <cellStyle name="Обычный 31" xfId="1874"/>
    <cellStyle name="Обычный 31 2" xfId="1875"/>
    <cellStyle name="Обычный 31 2 2" xfId="1876"/>
    <cellStyle name="Обычный 31 2 2 2" xfId="1877"/>
    <cellStyle name="Обычный 31 2 3" xfId="1878"/>
    <cellStyle name="Обычный 31 2 4" xfId="1879"/>
    <cellStyle name="Обычный 31 3" xfId="1880"/>
    <cellStyle name="Обычный 31 3 2" xfId="1881"/>
    <cellStyle name="Обычный 31 4" xfId="1882"/>
    <cellStyle name="Обычный 31 5" xfId="1883"/>
    <cellStyle name="Обычный 32" xfId="1884"/>
    <cellStyle name="Обычный 32 2" xfId="1885"/>
    <cellStyle name="Обычный 32 3" xfId="1886"/>
    <cellStyle name="Обычный 33" xfId="1887"/>
    <cellStyle name="Обычный 33 2" xfId="1888"/>
    <cellStyle name="Обычный 33 3" xfId="1889"/>
    <cellStyle name="Обычный 34" xfId="1890"/>
    <cellStyle name="Обычный 34 2" xfId="1891"/>
    <cellStyle name="Обычный 34 3" xfId="1892"/>
    <cellStyle name="Обычный 35" xfId="1893"/>
    <cellStyle name="Обычный 35 2" xfId="1894"/>
    <cellStyle name="Обычный 35 3" xfId="1895"/>
    <cellStyle name="Обычный 36" xfId="1896"/>
    <cellStyle name="Обычный 36 2" xfId="1897"/>
    <cellStyle name="Обычный 36 3" xfId="1898"/>
    <cellStyle name="Обычный 37" xfId="1899"/>
    <cellStyle name="Обычный 37 2" xfId="1900"/>
    <cellStyle name="Обычный 37 3" xfId="1901"/>
    <cellStyle name="Обычный 38" xfId="1902"/>
    <cellStyle name="Обычный 38 2" xfId="1903"/>
    <cellStyle name="Обычный 38 2 2" xfId="1904"/>
    <cellStyle name="Обычный 38 3" xfId="1905"/>
    <cellStyle name="Обычный 38 4" xfId="1906"/>
    <cellStyle name="Обычный 39" xfId="1907"/>
    <cellStyle name="Обычный 39 2" xfId="1908"/>
    <cellStyle name="Обычный 39 2 2" xfId="1909"/>
    <cellStyle name="Обычный 39 3" xfId="1910"/>
    <cellStyle name="Обычный 39 4" xfId="1911"/>
    <cellStyle name="Обычный 4" xfId="1912"/>
    <cellStyle name="Обычный 4 10" xfId="1913"/>
    <cellStyle name="Обычный 4 2" xfId="1914"/>
    <cellStyle name="Обычный 4 2 2" xfId="1915"/>
    <cellStyle name="Обычный 4 2 2 2" xfId="1916"/>
    <cellStyle name="Обычный 4 2 2 2 2" xfId="1917"/>
    <cellStyle name="Обычный 4 2 2 2 2 2" xfId="1918"/>
    <cellStyle name="Обычный 4 2 2 2 3" xfId="1919"/>
    <cellStyle name="Обычный 4 2 2 2 4" xfId="1920"/>
    <cellStyle name="Обычный 4 2 2 3" xfId="1921"/>
    <cellStyle name="Обычный 4 2 2 3 2" xfId="1922"/>
    <cellStyle name="Обычный 4 2 2 3 2 2" xfId="1923"/>
    <cellStyle name="Обычный 4 2 2 3 3" xfId="1924"/>
    <cellStyle name="Обычный 4 2 2 4" xfId="1925"/>
    <cellStyle name="Обычный 4 2 2 4 2" xfId="1926"/>
    <cellStyle name="Обычный 4 2 2 5" xfId="1927"/>
    <cellStyle name="Обычный 4 2 2 6" xfId="1928"/>
    <cellStyle name="Обычный 4 2 3" xfId="1929"/>
    <cellStyle name="Обычный 4 2 3 2" xfId="1930"/>
    <cellStyle name="Обычный 4 2 3 2 2" xfId="1931"/>
    <cellStyle name="Обычный 4 2 3 2 2 2" xfId="1932"/>
    <cellStyle name="Обычный 4 2 3 2 3" xfId="1933"/>
    <cellStyle name="Обычный 4 2 3 2 4" xfId="1934"/>
    <cellStyle name="Обычный 4 2 3 3" xfId="1935"/>
    <cellStyle name="Обычный 4 2 3 3 2" xfId="1936"/>
    <cellStyle name="Обычный 4 2 3 3 2 2" xfId="1937"/>
    <cellStyle name="Обычный 4 2 3 3 3" xfId="1938"/>
    <cellStyle name="Обычный 4 2 3 4" xfId="1939"/>
    <cellStyle name="Обычный 4 2 3 5" xfId="1940"/>
    <cellStyle name="Обычный 4 2 3 5 2" xfId="1941"/>
    <cellStyle name="Обычный 4 2 3 6" xfId="1942"/>
    <cellStyle name="Обычный 4 2 3 7" xfId="1943"/>
    <cellStyle name="Обычный 4 2 4" xfId="1944"/>
    <cellStyle name="Обычный 4 2 4 2" xfId="1945"/>
    <cellStyle name="Обычный 4 2 5" xfId="1946"/>
    <cellStyle name="Обычный 4 3" xfId="1947"/>
    <cellStyle name="Обычный 4 3 2" xfId="1948"/>
    <cellStyle name="Обычный 4 3 2 2" xfId="1949"/>
    <cellStyle name="Обычный 4 3 2 2 2" xfId="1950"/>
    <cellStyle name="Обычный 4 3 2 2 2 2" xfId="1951"/>
    <cellStyle name="Обычный 4 3 2 2 3" xfId="1952"/>
    <cellStyle name="Обычный 4 3 2 2 4" xfId="1953"/>
    <cellStyle name="Обычный 4 3 2 3" xfId="1954"/>
    <cellStyle name="Обычный 4 3 2 3 2" xfId="1955"/>
    <cellStyle name="Обычный 4 3 2 3 2 2" xfId="1956"/>
    <cellStyle name="Обычный 4 3 2 3 3" xfId="1957"/>
    <cellStyle name="Обычный 4 3 2 4" xfId="1958"/>
    <cellStyle name="Обычный 4 3 2 4 2" xfId="1959"/>
    <cellStyle name="Обычный 4 3 2 5" xfId="1960"/>
    <cellStyle name="Обычный 4 3 2 6" xfId="1961"/>
    <cellStyle name="Обычный 4 3 3" xfId="1962"/>
    <cellStyle name="Обычный 4 3 3 2" xfId="1963"/>
    <cellStyle name="Обычный 4 3 3 2 2" xfId="1964"/>
    <cellStyle name="Обычный 4 3 3 3" xfId="1965"/>
    <cellStyle name="Обычный 4 3 3 4" xfId="1966"/>
    <cellStyle name="Обычный 4 3 4" xfId="1967"/>
    <cellStyle name="Обычный 4 3 4 2" xfId="1968"/>
    <cellStyle name="Обычный 4 3 4 2 2" xfId="1969"/>
    <cellStyle name="Обычный 4 3 4 3" xfId="1970"/>
    <cellStyle name="Обычный 4 3 5" xfId="1971"/>
    <cellStyle name="Обычный 4 3 5 2" xfId="1972"/>
    <cellStyle name="Обычный 4 3 6" xfId="1973"/>
    <cellStyle name="Обычный 4 3 7" xfId="1974"/>
    <cellStyle name="Обычный 4 4" xfId="1975"/>
    <cellStyle name="Обычный 4 4 2" xfId="1976"/>
    <cellStyle name="Обычный 4 4 3" xfId="1977"/>
    <cellStyle name="Обычный 4 4 3 2" xfId="1978"/>
    <cellStyle name="Обычный 4 5" xfId="1979"/>
    <cellStyle name="Обычный 4 5 2" xfId="1980"/>
    <cellStyle name="Обычный 4 5 3" xfId="1981"/>
    <cellStyle name="Обычный 4 5 3 2" xfId="1982"/>
    <cellStyle name="Обычный 4 6" xfId="1983"/>
    <cellStyle name="Обычный 4 6 2" xfId="1984"/>
    <cellStyle name="Обычный 4 6 3" xfId="1985"/>
    <cellStyle name="Обычный 4 6 3 2" xfId="1986"/>
    <cellStyle name="Обычный 4 7" xfId="1987"/>
    <cellStyle name="Обычный 4 8" xfId="1988"/>
    <cellStyle name="Обычный 4 9" xfId="1989"/>
    <cellStyle name="Обычный 4 9 2" xfId="1990"/>
    <cellStyle name="Обычный 40" xfId="1991"/>
    <cellStyle name="Обычный 41" xfId="1992"/>
    <cellStyle name="Обычный 42" xfId="1993"/>
    <cellStyle name="Обычный 42 2" xfId="1994"/>
    <cellStyle name="Обычный 42 2 2" xfId="1995"/>
    <cellStyle name="Обычный 42 3" xfId="1996"/>
    <cellStyle name="Обычный 42 4" xfId="1997"/>
    <cellStyle name="Обычный 43" xfId="1998"/>
    <cellStyle name="Обычный 43 2" xfId="1999"/>
    <cellStyle name="Обычный 44" xfId="2000"/>
    <cellStyle name="Обычный 44 2" xfId="2001"/>
    <cellStyle name="Обычный 45" xfId="2002"/>
    <cellStyle name="Обычный 45 2" xfId="2003"/>
    <cellStyle name="Обычный 46" xfId="2004"/>
    <cellStyle name="Обычный 46 2" xfId="2005"/>
    <cellStyle name="Обычный 47" xfId="2006"/>
    <cellStyle name="Обычный 47 2" xfId="2007"/>
    <cellStyle name="Обычный 48" xfId="2008"/>
    <cellStyle name="Обычный 48 2" xfId="2009"/>
    <cellStyle name="Обычный 49" xfId="2010"/>
    <cellStyle name="Обычный 49 2" xfId="2011"/>
    <cellStyle name="Обычный 5" xfId="2012"/>
    <cellStyle name="Обычный 5 10" xfId="2013"/>
    <cellStyle name="Обычный 5 2" xfId="2014"/>
    <cellStyle name="Обычный 5 2 2" xfId="2015"/>
    <cellStyle name="Обычный 5 2 2 2" xfId="2016"/>
    <cellStyle name="Обычный 5 2 3" xfId="2017"/>
    <cellStyle name="Обычный 5 2 3 2" xfId="2018"/>
    <cellStyle name="Обычный 5 2 3 2 2" xfId="2019"/>
    <cellStyle name="Обычный 5 2 3 2 2 2" xfId="2020"/>
    <cellStyle name="Обычный 5 2 3 2 3" xfId="2021"/>
    <cellStyle name="Обычный 5 2 3 2 4" xfId="2022"/>
    <cellStyle name="Обычный 5 2 3 3" xfId="2023"/>
    <cellStyle name="Обычный 5 2 3 3 2" xfId="2024"/>
    <cellStyle name="Обычный 5 2 3 4" xfId="2025"/>
    <cellStyle name="Обычный 5 2 3 5" xfId="2026"/>
    <cellStyle name="Обычный 5 2 4" xfId="2027"/>
    <cellStyle name="Обычный 5 2 4 2" xfId="2028"/>
    <cellStyle name="Обычный 5 2 4 2 2" xfId="2029"/>
    <cellStyle name="Обычный 5 2 4 2 2 2" xfId="2030"/>
    <cellStyle name="Обычный 5 2 4 2 3" xfId="2031"/>
    <cellStyle name="Обычный 5 2 4 2 4" xfId="2032"/>
    <cellStyle name="Обычный 5 2 4 3" xfId="2033"/>
    <cellStyle name="Обычный 5 2 4 3 2" xfId="2034"/>
    <cellStyle name="Обычный 5 2 4 4" xfId="2035"/>
    <cellStyle name="Обычный 5 2 4 5" xfId="2036"/>
    <cellStyle name="Обычный 5 2 5" xfId="2037"/>
    <cellStyle name="Обычный 5 3" xfId="2038"/>
    <cellStyle name="Обычный 5 3 2" xfId="2039"/>
    <cellStyle name="Обычный 5 3 2 2" xfId="2040"/>
    <cellStyle name="Обычный 5 3 2 2 2" xfId="2041"/>
    <cellStyle name="Обычный 5 3 2 2 2 2" xfId="2042"/>
    <cellStyle name="Обычный 5 3 2 2 3" xfId="2043"/>
    <cellStyle name="Обычный 5 3 2 2 4" xfId="2044"/>
    <cellStyle name="Обычный 5 3 2 3" xfId="2045"/>
    <cellStyle name="Обычный 5 3 2 3 2" xfId="2046"/>
    <cellStyle name="Обычный 5 3 2 4" xfId="2047"/>
    <cellStyle name="Обычный 5 3 2 5" xfId="2048"/>
    <cellStyle name="Обычный 5 3 3" xfId="2049"/>
    <cellStyle name="Обычный 5 3 3 2" xfId="2050"/>
    <cellStyle name="Обычный 5 3 3 2 2" xfId="2051"/>
    <cellStyle name="Обычный 5 3 3 3" xfId="2052"/>
    <cellStyle name="Обычный 5 3 3 4" xfId="2053"/>
    <cellStyle name="Обычный 5 3 4" xfId="2054"/>
    <cellStyle name="Обычный 5 3 4 2" xfId="2055"/>
    <cellStyle name="Обычный 5 3 4 2 2" xfId="2056"/>
    <cellStyle name="Обычный 5 3 4 3" xfId="2057"/>
    <cellStyle name="Обычный 5 3 5" xfId="2058"/>
    <cellStyle name="Обычный 5 3 5 2" xfId="2059"/>
    <cellStyle name="Обычный 5 3 6" xfId="2060"/>
    <cellStyle name="Обычный 5 3 7" xfId="2061"/>
    <cellStyle name="Обычный 5 4" xfId="2062"/>
    <cellStyle name="Обычный 5 4 2" xfId="2063"/>
    <cellStyle name="Обычный 5 4 2 2" xfId="2064"/>
    <cellStyle name="Обычный 5 4 2 2 2" xfId="2065"/>
    <cellStyle name="Обычный 5 4 2 2 2 2" xfId="2066"/>
    <cellStyle name="Обычный 5 4 2 2 3" xfId="2067"/>
    <cellStyle name="Обычный 5 4 2 2 4" xfId="2068"/>
    <cellStyle name="Обычный 5 4 2 3" xfId="2069"/>
    <cellStyle name="Обычный 5 4 2 3 2" xfId="2070"/>
    <cellStyle name="Обычный 5 4 2 4" xfId="2071"/>
    <cellStyle name="Обычный 5 4 2 5" xfId="2072"/>
    <cellStyle name="Обычный 5 4 3" xfId="2073"/>
    <cellStyle name="Обычный 5 4 3 2" xfId="2074"/>
    <cellStyle name="Обычный 5 4 3 2 2" xfId="2075"/>
    <cellStyle name="Обычный 5 4 3 3" xfId="2076"/>
    <cellStyle name="Обычный 5 4 3 4" xfId="2077"/>
    <cellStyle name="Обычный 5 4 4" xfId="2078"/>
    <cellStyle name="Обычный 5 4 4 2" xfId="2079"/>
    <cellStyle name="Обычный 5 4 5" xfId="2080"/>
    <cellStyle name="Обычный 5 4 6" xfId="2081"/>
    <cellStyle name="Обычный 5 5" xfId="2082"/>
    <cellStyle name="Обычный 5 5 2" xfId="2083"/>
    <cellStyle name="Обычный 5 5 2 2" xfId="2084"/>
    <cellStyle name="Обычный 5 5 2 2 2" xfId="2085"/>
    <cellStyle name="Обычный 5 5 2 2 2 2" xfId="2086"/>
    <cellStyle name="Обычный 5 5 2 2 3" xfId="2087"/>
    <cellStyle name="Обычный 5 5 2 2 4" xfId="2088"/>
    <cellStyle name="Обычный 5 5 2 3" xfId="2089"/>
    <cellStyle name="Обычный 5 5 2 3 2" xfId="2090"/>
    <cellStyle name="Обычный 5 5 2 4" xfId="2091"/>
    <cellStyle name="Обычный 5 5 2 5" xfId="2092"/>
    <cellStyle name="Обычный 5 5 3" xfId="2093"/>
    <cellStyle name="Обычный 5 5 3 2" xfId="2094"/>
    <cellStyle name="Обычный 5 5 3 2 2" xfId="2095"/>
    <cellStyle name="Обычный 5 5 3 3" xfId="2096"/>
    <cellStyle name="Обычный 5 5 3 4" xfId="2097"/>
    <cellStyle name="Обычный 5 5 4" xfId="2098"/>
    <cellStyle name="Обычный 5 5 4 2" xfId="2099"/>
    <cellStyle name="Обычный 5 5 5" xfId="2100"/>
    <cellStyle name="Обычный 5 5 6" xfId="2101"/>
    <cellStyle name="Обычный 5 6" xfId="2102"/>
    <cellStyle name="Обычный 5 6 2" xfId="2103"/>
    <cellStyle name="Обычный 5 6 2 2" xfId="2104"/>
    <cellStyle name="Обычный 5 6 2 2 2" xfId="2105"/>
    <cellStyle name="Обычный 5 6 2 3" xfId="2106"/>
    <cellStyle name="Обычный 5 6 2 4" xfId="2107"/>
    <cellStyle name="Обычный 5 6 3" xfId="2108"/>
    <cellStyle name="Обычный 5 6 3 2" xfId="2109"/>
    <cellStyle name="Обычный 5 6 4" xfId="2110"/>
    <cellStyle name="Обычный 5 6 5" xfId="2111"/>
    <cellStyle name="Обычный 5 7" xfId="2112"/>
    <cellStyle name="Обычный 5 7 2" xfId="2113"/>
    <cellStyle name="Обычный 5 7 2 2" xfId="2114"/>
    <cellStyle name="Обычный 5 7 2 2 2" xfId="2115"/>
    <cellStyle name="Обычный 5 7 2 3" xfId="2116"/>
    <cellStyle name="Обычный 5 7 2 4" xfId="2117"/>
    <cellStyle name="Обычный 5 7 3" xfId="2118"/>
    <cellStyle name="Обычный 5 7 3 2" xfId="2119"/>
    <cellStyle name="Обычный 5 7 4" xfId="2120"/>
    <cellStyle name="Обычный 5 7 5" xfId="2121"/>
    <cellStyle name="Обычный 5 8" xfId="2122"/>
    <cellStyle name="Обычный 5 9" xfId="2123"/>
    <cellStyle name="Обычный 50" xfId="2124"/>
    <cellStyle name="Обычный 50 2" xfId="2125"/>
    <cellStyle name="Обычный 51" xfId="2126"/>
    <cellStyle name="Обычный 51 2" xfId="2127"/>
    <cellStyle name="Обычный 52" xfId="2128"/>
    <cellStyle name="Обычный 52 2" xfId="2129"/>
    <cellStyle name="Обычный 53" xfId="2130"/>
    <cellStyle name="Обычный 53 2" xfId="2131"/>
    <cellStyle name="Обычный 54" xfId="2132"/>
    <cellStyle name="Обычный 54 2" xfId="2133"/>
    <cellStyle name="Обычный 55" xfId="2134"/>
    <cellStyle name="Обычный 55 2" xfId="2135"/>
    <cellStyle name="Обычный 56" xfId="2136"/>
    <cellStyle name="Обычный 56 2" xfId="2137"/>
    <cellStyle name="Обычный 57" xfId="2138"/>
    <cellStyle name="Обычный 57 2" xfId="2139"/>
    <cellStyle name="Обычный 58" xfId="2140"/>
    <cellStyle name="Обычный 58 2" xfId="2141"/>
    <cellStyle name="Обычный 59" xfId="2142"/>
    <cellStyle name="Обычный 59 2" xfId="2143"/>
    <cellStyle name="Обычный 6" xfId="2144"/>
    <cellStyle name="Обычный 6 10" xfId="2145"/>
    <cellStyle name="Обычный 6 11" xfId="2146"/>
    <cellStyle name="Обычный 6 11 2" xfId="2147"/>
    <cellStyle name="Обычный 6 12" xfId="2148"/>
    <cellStyle name="Обычный 6 13" xfId="2149"/>
    <cellStyle name="Обычный 6 2" xfId="2150"/>
    <cellStyle name="Обычный 6 2 2" xfId="2151"/>
    <cellStyle name="Обычный 6 2 3" xfId="2152"/>
    <cellStyle name="Обычный 6 2 3 2" xfId="2153"/>
    <cellStyle name="Обычный 6 2 3 2 2" xfId="2154"/>
    <cellStyle name="Обычный 6 2 3 3" xfId="2155"/>
    <cellStyle name="Обычный 6 2 3 4" xfId="2156"/>
    <cellStyle name="Обычный 6 2 4" xfId="2157"/>
    <cellStyle name="Обычный 6 2 4 2" xfId="2158"/>
    <cellStyle name="Обычный 6 2 4 2 2" xfId="2159"/>
    <cellStyle name="Обычный 6 2 4 3" xfId="2160"/>
    <cellStyle name="Обычный 6 2 4 4" xfId="2161"/>
    <cellStyle name="Обычный 6 2 5" xfId="2162"/>
    <cellStyle name="Обычный 6 2 5 2" xfId="2163"/>
    <cellStyle name="Обычный 6 2 5 2 2" xfId="2164"/>
    <cellStyle name="Обычный 6 2 5 3" xfId="2165"/>
    <cellStyle name="Обычный 6 2 6" xfId="2166"/>
    <cellStyle name="Обычный 6 2 6 2" xfId="2167"/>
    <cellStyle name="Обычный 6 2 7" xfId="2168"/>
    <cellStyle name="Обычный 6 2 8" xfId="2169"/>
    <cellStyle name="Обычный 6 3" xfId="2170"/>
    <cellStyle name="Обычный 6 3 2" xfId="2171"/>
    <cellStyle name="Обычный 6 3 3" xfId="2172"/>
    <cellStyle name="Обычный 6 4" xfId="2173"/>
    <cellStyle name="Обычный 6 5" xfId="2174"/>
    <cellStyle name="Обычный 6 6" xfId="2175"/>
    <cellStyle name="Обычный 6 6 2" xfId="2176"/>
    <cellStyle name="Обычный 6 6 2 2" xfId="2177"/>
    <cellStyle name="Обычный 6 6 3" xfId="2178"/>
    <cellStyle name="Обычный 6 6 4" xfId="2179"/>
    <cellStyle name="Обычный 6 7" xfId="2180"/>
    <cellStyle name="Обычный 6 8" xfId="2181"/>
    <cellStyle name="Обычный 6 8 2" xfId="2182"/>
    <cellStyle name="Обычный 6 8 2 2" xfId="2183"/>
    <cellStyle name="Обычный 6 8 3" xfId="2184"/>
    <cellStyle name="Обычный 6 8 4" xfId="2185"/>
    <cellStyle name="Обычный 6 9" xfId="2186"/>
    <cellStyle name="Обычный 6 9 2" xfId="2187"/>
    <cellStyle name="Обычный 6 9 2 2" xfId="2188"/>
    <cellStyle name="Обычный 6 9 3" xfId="2189"/>
    <cellStyle name="Обычный 6_Амортизация_ОС КП ПТС_план_2018" xfId="2190"/>
    <cellStyle name="Обычный 60" xfId="2191"/>
    <cellStyle name="Обычный 60 2" xfId="2192"/>
    <cellStyle name="Обычный 61" xfId="2193"/>
    <cellStyle name="Обычный 61 2" xfId="2194"/>
    <cellStyle name="Обычный 62" xfId="2195"/>
    <cellStyle name="Обычный 62 2" xfId="2196"/>
    <cellStyle name="Обычный 62 2 2" xfId="2197"/>
    <cellStyle name="Обычный 62 3" xfId="2198"/>
    <cellStyle name="Обычный 63" xfId="2199"/>
    <cellStyle name="Обычный 64" xfId="2200"/>
    <cellStyle name="Обычный 64 2" xfId="2201"/>
    <cellStyle name="Обычный 65" xfId="2202"/>
    <cellStyle name="Обычный 66" xfId="2203"/>
    <cellStyle name="Обычный 7" xfId="2204"/>
    <cellStyle name="Обычный 7 2" xfId="2205"/>
    <cellStyle name="Обычный 7 2 2" xfId="2206"/>
    <cellStyle name="Обычный 7 2 2 2" xfId="2207"/>
    <cellStyle name="Обычный 7 2 2 2 2" xfId="2208"/>
    <cellStyle name="Обычный 7 2 2 2 2 2" xfId="2209"/>
    <cellStyle name="Обычный 7 2 2 2 3" xfId="2210"/>
    <cellStyle name="Обычный 7 2 2 2 4" xfId="2211"/>
    <cellStyle name="Обычный 7 2 2 3" xfId="2212"/>
    <cellStyle name="Обычный 7 2 2 3 2" xfId="2213"/>
    <cellStyle name="Обычный 7 2 2 4" xfId="2214"/>
    <cellStyle name="Обычный 7 2 2 5" xfId="2215"/>
    <cellStyle name="Обычный 7 2 3" xfId="2216"/>
    <cellStyle name="Обычный 7 2 3 2" xfId="2217"/>
    <cellStyle name="Обычный 7 2 3 2 2" xfId="2218"/>
    <cellStyle name="Обычный 7 2 3 3" xfId="2219"/>
    <cellStyle name="Обычный 7 2 3 4" xfId="2220"/>
    <cellStyle name="Обычный 7 2 4" xfId="2221"/>
    <cellStyle name="Обычный 7 2 4 2" xfId="2222"/>
    <cellStyle name="Обычный 7 2 4 2 2" xfId="2223"/>
    <cellStyle name="Обычный 7 2 4 3" xfId="2224"/>
    <cellStyle name="Обычный 7 2 5" xfId="2225"/>
    <cellStyle name="Обычный 7 2 6" xfId="2226"/>
    <cellStyle name="Обычный 7 2 6 2" xfId="2227"/>
    <cellStyle name="Обычный 7 2 7" xfId="2228"/>
    <cellStyle name="Обычный 7 2 8" xfId="2229"/>
    <cellStyle name="Обычный 7 3" xfId="2230"/>
    <cellStyle name="Обычный 7 4" xfId="2231"/>
    <cellStyle name="Обычный 7 5" xfId="2232"/>
    <cellStyle name="Обычный 7 6" xfId="2233"/>
    <cellStyle name="Обычный 8" xfId="2234"/>
    <cellStyle name="Обычный 8 10" xfId="2235"/>
    <cellStyle name="Обычный 8 11" xfId="2236"/>
    <cellStyle name="Обычный 8 2" xfId="2237"/>
    <cellStyle name="Обычный 8 2 2" xfId="2238"/>
    <cellStyle name="Обычный 8 2 3" xfId="2239"/>
    <cellStyle name="Обычный 8 3" xfId="2240"/>
    <cellStyle name="Обычный 8 4" xfId="2241"/>
    <cellStyle name="Обычный 8 4 2" xfId="2242"/>
    <cellStyle name="Обычный 8 4 3" xfId="2243"/>
    <cellStyle name="Обычный 8 5" xfId="2244"/>
    <cellStyle name="Обычный 8 5 2" xfId="2245"/>
    <cellStyle name="Обычный 8 5 2 2" xfId="2246"/>
    <cellStyle name="Обычный 8 5 3" xfId="2247"/>
    <cellStyle name="Обычный 8 5 4" xfId="2248"/>
    <cellStyle name="Обычный 8 6" xfId="2249"/>
    <cellStyle name="Обычный 8 6 2" xfId="2250"/>
    <cellStyle name="Обычный 8 6 2 2" xfId="2251"/>
    <cellStyle name="Обычный 8 6 3" xfId="2252"/>
    <cellStyle name="Обычный 8 6 4" xfId="2253"/>
    <cellStyle name="Обычный 8 7" xfId="2254"/>
    <cellStyle name="Обычный 8 7 2" xfId="2255"/>
    <cellStyle name="Обычный 8 7 2 2" xfId="2256"/>
    <cellStyle name="Обычный 8 7 3" xfId="2257"/>
    <cellStyle name="Обычный 8 8" xfId="2258"/>
    <cellStyle name="Обычный 8 9" xfId="2259"/>
    <cellStyle name="Обычный 8 9 2" xfId="2260"/>
    <cellStyle name="Обычный 9" xfId="2261"/>
    <cellStyle name="Обычный 9 2" xfId="2262"/>
    <cellStyle name="Обычный 9 2 2" xfId="2263"/>
    <cellStyle name="Обычный 9 2 3" xfId="2264"/>
    <cellStyle name="Обычный 9 3" xfId="2265"/>
    <cellStyle name="Обычный 9 4" xfId="2266"/>
    <cellStyle name="Підсумок" xfId="2267"/>
    <cellStyle name="Підсумок 1" xfId="2268"/>
    <cellStyle name="Підсумок 1 2" xfId="2269"/>
    <cellStyle name="Підсумок 2" xfId="2270"/>
    <cellStyle name="Підсумок 2 2" xfId="2271"/>
    <cellStyle name="Підсумок 3" xfId="2272"/>
    <cellStyle name="Підсумок 3 2" xfId="2273"/>
    <cellStyle name="Підсумок 4" xfId="2274"/>
    <cellStyle name="Підсумок 4 2" xfId="2275"/>
    <cellStyle name="Підсумок 5" xfId="2276"/>
    <cellStyle name="Підсумок_ЗапасыЛена2" xfId="2277"/>
    <cellStyle name="Плохой 2" xfId="2278"/>
    <cellStyle name="Плохой 2 2" xfId="2279"/>
    <cellStyle name="Плохой 2 3" xfId="2280"/>
    <cellStyle name="Плохой 2 4" xfId="2281"/>
    <cellStyle name="Плохой 3" xfId="2282"/>
    <cellStyle name="Плохой 4" xfId="2283"/>
    <cellStyle name="Плохой 5" xfId="2284"/>
    <cellStyle name="Поганий" xfId="2285"/>
    <cellStyle name="Поганий 1" xfId="2286"/>
    <cellStyle name="Поганий 2" xfId="2287"/>
    <cellStyle name="Поганий 3" xfId="2288"/>
    <cellStyle name="Поганий 4" xfId="2289"/>
    <cellStyle name="Поганий_ЗапасыЛена2" xfId="2290"/>
    <cellStyle name="Пояснение 2" xfId="2291"/>
    <cellStyle name="Пояснение 2 2" xfId="2292"/>
    <cellStyle name="Пояснение 2 3" xfId="2293"/>
    <cellStyle name="Пояснение 2 4" xfId="2294"/>
    <cellStyle name="Пояснение 3" xfId="2295"/>
    <cellStyle name="Пояснение 4" xfId="2296"/>
    <cellStyle name="Пояснение 5" xfId="2297"/>
    <cellStyle name="Пояснение 6" xfId="2298"/>
    <cellStyle name="Примечание 2" xfId="2299"/>
    <cellStyle name="Примечание 2 2" xfId="2300"/>
    <cellStyle name="Примечание 2 2 2" xfId="2301"/>
    <cellStyle name="Примечание 2 3" xfId="2302"/>
    <cellStyle name="Примечание 2 3 2" xfId="2303"/>
    <cellStyle name="Примечание 2 4" xfId="2304"/>
    <cellStyle name="Примечание 2 4 2" xfId="2305"/>
    <cellStyle name="Примечание 2 5" xfId="2306"/>
    <cellStyle name="Примечание 2 5 2" xfId="2307"/>
    <cellStyle name="Примечание 2 5 2 2" xfId="2308"/>
    <cellStyle name="Примечание 2 5 3" xfId="2309"/>
    <cellStyle name="Примечание 2 6" xfId="2310"/>
    <cellStyle name="Примечание 2 6 2" xfId="2311"/>
    <cellStyle name="Примечание 2 7" xfId="2312"/>
    <cellStyle name="Примечание 2 8" xfId="2313"/>
    <cellStyle name="Примечание 2 9" xfId="2314"/>
    <cellStyle name="Примечание 3" xfId="2315"/>
    <cellStyle name="Примечание 3 2" xfId="2316"/>
    <cellStyle name="Примечание 3 2 2" xfId="2317"/>
    <cellStyle name="Примечание 3 3" xfId="2318"/>
    <cellStyle name="Примечание 4" xfId="2319"/>
    <cellStyle name="Примечание 4 2" xfId="2320"/>
    <cellStyle name="Примечание 5" xfId="2321"/>
    <cellStyle name="Примечание 5 2" xfId="2322"/>
    <cellStyle name="Примечание 6" xfId="2323"/>
    <cellStyle name="Примечание 6 2" xfId="2324"/>
    <cellStyle name="Примечание 7" xfId="2325"/>
    <cellStyle name="Примечание 7 2" xfId="2326"/>
    <cellStyle name="Примітка" xfId="2327"/>
    <cellStyle name="Примітка 1" xfId="2328"/>
    <cellStyle name="Примітка 1 2" xfId="2329"/>
    <cellStyle name="Примітка 2" xfId="2330"/>
    <cellStyle name="Примітка 2 2" xfId="2331"/>
    <cellStyle name="Примітка 3" xfId="2332"/>
    <cellStyle name="Примітка 3 2" xfId="2333"/>
    <cellStyle name="Примітка 4" xfId="2334"/>
    <cellStyle name="Примітка 4 2" xfId="2335"/>
    <cellStyle name="Примітка 5" xfId="2336"/>
    <cellStyle name="Примітка_ЗапасыЛена2" xfId="2337"/>
    <cellStyle name="Процентный 10" xfId="2338"/>
    <cellStyle name="Процентный 11" xfId="2339"/>
    <cellStyle name="Процентный 12" xfId="2340"/>
    <cellStyle name="Процентный 13" xfId="2341"/>
    <cellStyle name="Процентный 14" xfId="2342"/>
    <cellStyle name="Процентный 15" xfId="2343"/>
    <cellStyle name="Процентный 16" xfId="2344"/>
    <cellStyle name="Процентный 16 2" xfId="2345"/>
    <cellStyle name="Процентный 16 3" xfId="2346"/>
    <cellStyle name="Процентный 16 3 2" xfId="2347"/>
    <cellStyle name="Процентный 16 4" xfId="2348"/>
    <cellStyle name="Процентный 16 5" xfId="2349"/>
    <cellStyle name="Процентный 17" xfId="2350"/>
    <cellStyle name="Процентный 18" xfId="4"/>
    <cellStyle name="Процентный 2" xfId="2351"/>
    <cellStyle name="Процентный 2 10" xfId="2352"/>
    <cellStyle name="Процентный 2 11" xfId="2353"/>
    <cellStyle name="Процентный 2 12" xfId="2354"/>
    <cellStyle name="Процентный 2 13" xfId="2355"/>
    <cellStyle name="Процентный 2 14" xfId="2356"/>
    <cellStyle name="Процентный 2 15" xfId="2357"/>
    <cellStyle name="Процентный 2 16" xfId="2358"/>
    <cellStyle name="Процентный 2 17" xfId="2359"/>
    <cellStyle name="Процентный 2 18" xfId="2360"/>
    <cellStyle name="Процентный 2 19" xfId="2361"/>
    <cellStyle name="Процентный 2 2" xfId="2362"/>
    <cellStyle name="Процентный 2 2 2" xfId="2363"/>
    <cellStyle name="Процентный 2 2 2 2" xfId="2364"/>
    <cellStyle name="Процентный 2 2 3" xfId="2365"/>
    <cellStyle name="Процентный 2 2 4" xfId="2366"/>
    <cellStyle name="Процентный 2 2 5" xfId="2367"/>
    <cellStyle name="Процентный 2 20" xfId="2368"/>
    <cellStyle name="Процентный 2 21" xfId="2369"/>
    <cellStyle name="Процентный 2 22" xfId="2370"/>
    <cellStyle name="Процентный 2 23" xfId="2371"/>
    <cellStyle name="Процентный 2 3" xfId="2372"/>
    <cellStyle name="Процентный 2 3 2" xfId="2373"/>
    <cellStyle name="Процентный 2 3 3" xfId="2374"/>
    <cellStyle name="Процентный 2 4" xfId="2375"/>
    <cellStyle name="Процентный 2 5" xfId="2376"/>
    <cellStyle name="Процентный 2 6" xfId="2377"/>
    <cellStyle name="Процентный 2 7" xfId="2378"/>
    <cellStyle name="Процентный 2 8" xfId="2379"/>
    <cellStyle name="Процентный 2 9" xfId="2380"/>
    <cellStyle name="Процентный 2_Директор 2011-Шаблон" xfId="2381"/>
    <cellStyle name="Процентный 3" xfId="2382"/>
    <cellStyle name="Процентный 3 2" xfId="2383"/>
    <cellStyle name="Процентный 3 2 2" xfId="2384"/>
    <cellStyle name="Процентный 3 2 2 2" xfId="2385"/>
    <cellStyle name="Процентный 3 2 3" xfId="2386"/>
    <cellStyle name="Процентный 3 2 4" xfId="2387"/>
    <cellStyle name="Процентный 3 2 5" xfId="2388"/>
    <cellStyle name="Процентный 3 3" xfId="2389"/>
    <cellStyle name="Процентный 3 4" xfId="2390"/>
    <cellStyle name="Процентный 3 5" xfId="2391"/>
    <cellStyle name="Процентный 3 6" xfId="2392"/>
    <cellStyle name="Процентный 4" xfId="2393"/>
    <cellStyle name="Процентный 4 2" xfId="2394"/>
    <cellStyle name="Процентный 4 2 2" xfId="2395"/>
    <cellStyle name="Процентный 4 3" xfId="2396"/>
    <cellStyle name="Процентный 4 3 2" xfId="2397"/>
    <cellStyle name="Процентный 5" xfId="2398"/>
    <cellStyle name="Процентный 5 2" xfId="2399"/>
    <cellStyle name="Процентный 6" xfId="2400"/>
    <cellStyle name="Процентный 6 2" xfId="2401"/>
    <cellStyle name="Процентный 6 2 2" xfId="2402"/>
    <cellStyle name="Процентный 6 3" xfId="2403"/>
    <cellStyle name="Процентный 7" xfId="2404"/>
    <cellStyle name="Процентный 8" xfId="2405"/>
    <cellStyle name="Процентный 9" xfId="2406"/>
    <cellStyle name="Результат" xfId="2407"/>
    <cellStyle name="Результат 1" xfId="2408"/>
    <cellStyle name="Результат 1 1" xfId="2409"/>
    <cellStyle name="Результат 1 1 2" xfId="2410"/>
    <cellStyle name="Результат 1 2" xfId="2411"/>
    <cellStyle name="Результат 1_УГПБ" xfId="2412"/>
    <cellStyle name="Результат 10" xfId="2413"/>
    <cellStyle name="Результат 2" xfId="2414"/>
    <cellStyle name="Результат 2 2" xfId="2415"/>
    <cellStyle name="Результат 3" xfId="2416"/>
    <cellStyle name="Результат 3 2" xfId="2417"/>
    <cellStyle name="Результат 4" xfId="2418"/>
    <cellStyle name="Результат 4 2" xfId="2419"/>
    <cellStyle name="Результат 5" xfId="2420"/>
    <cellStyle name="Результат 5 2" xfId="2421"/>
    <cellStyle name="Результат 6" xfId="2422"/>
    <cellStyle name="Результат 7" xfId="2423"/>
    <cellStyle name="Результат 8" xfId="2424"/>
    <cellStyle name="Результат 9" xfId="2425"/>
    <cellStyle name="Связанная ячейка 2" xfId="2426"/>
    <cellStyle name="Связанная ячейка 2 2" xfId="2427"/>
    <cellStyle name="Связанная ячейка 3" xfId="2428"/>
    <cellStyle name="Середній" xfId="2429"/>
    <cellStyle name="Середній 1" xfId="2430"/>
    <cellStyle name="Середній 2" xfId="2431"/>
    <cellStyle name="Середній 3" xfId="2432"/>
    <cellStyle name="Середній 4" xfId="2433"/>
    <cellStyle name="Середній_ЗапасыЛена2" xfId="2434"/>
    <cellStyle name="Стиль 1" xfId="2435"/>
    <cellStyle name="Стиль 1 2" xfId="2436"/>
    <cellStyle name="Стиль 1_Директор 2011-Шаблон" xfId="2437"/>
    <cellStyle name="Стиль ПЭО" xfId="2438"/>
    <cellStyle name="Стиль_названий" xfId="2439"/>
    <cellStyle name="Текст попередження" xfId="2440"/>
    <cellStyle name="Текст попередження 1" xfId="2441"/>
    <cellStyle name="Текст попередження 2" xfId="2442"/>
    <cellStyle name="Текст попередження 3" xfId="2443"/>
    <cellStyle name="Текст попередження 4" xfId="2444"/>
    <cellStyle name="Текст попередження_ЗапасыЛена2" xfId="2445"/>
    <cellStyle name="Текст пояснення" xfId="2446"/>
    <cellStyle name="Текст пояснення 1" xfId="2447"/>
    <cellStyle name="Текст пояснення 2" xfId="2448"/>
    <cellStyle name="Текст пояснення 3" xfId="2449"/>
    <cellStyle name="Текст пояснення 4" xfId="2450"/>
    <cellStyle name="Текст пояснення_ЗапасыЛена2" xfId="2451"/>
    <cellStyle name="Текст предупреждения 2" xfId="2452"/>
    <cellStyle name="Текст предупреждения 2 2" xfId="2453"/>
    <cellStyle name="Текст предупреждения 3" xfId="2454"/>
    <cellStyle name="Тысячи [0]_1.62" xfId="2455"/>
    <cellStyle name="Тысячи_1.62" xfId="2456"/>
    <cellStyle name="Финансовый [0] 2" xfId="2457"/>
    <cellStyle name="Финансовый 10" xfId="2458"/>
    <cellStyle name="Финансовый 11" xfId="2459"/>
    <cellStyle name="Финансовый 12" xfId="2460"/>
    <cellStyle name="Финансовый 13" xfId="2461"/>
    <cellStyle name="Финансовый 14" xfId="2462"/>
    <cellStyle name="Финансовый 15" xfId="2463"/>
    <cellStyle name="Финансовый 16" xfId="2464"/>
    <cellStyle name="Финансовый 17" xfId="2465"/>
    <cellStyle name="Финансовый 18" xfId="2466"/>
    <cellStyle name="Финансовый 19" xfId="2467"/>
    <cellStyle name="Финансовый 2" xfId="2468"/>
    <cellStyle name="Финансовый 2 10" xfId="2469"/>
    <cellStyle name="Финансовый 2 10 2" xfId="2470"/>
    <cellStyle name="Финансовый 2 11" xfId="2471"/>
    <cellStyle name="Финансовый 2 11 2" xfId="2472"/>
    <cellStyle name="Финансовый 2 12" xfId="2473"/>
    <cellStyle name="Финансовый 2 12 2" xfId="2474"/>
    <cellStyle name="Финансовый 2 13" xfId="2475"/>
    <cellStyle name="Финансовый 2 13 2" xfId="2476"/>
    <cellStyle name="Финансовый 2 14" xfId="2477"/>
    <cellStyle name="Финансовый 2 14 2" xfId="2478"/>
    <cellStyle name="Финансовый 2 15" xfId="2479"/>
    <cellStyle name="Финансовый 2 15 2" xfId="2480"/>
    <cellStyle name="Финансовый 2 16" xfId="2481"/>
    <cellStyle name="Финансовый 2 16 2" xfId="2482"/>
    <cellStyle name="Финансовый 2 17" xfId="2483"/>
    <cellStyle name="Финансовый 2 17 2" xfId="2484"/>
    <cellStyle name="Финансовый 2 18" xfId="2485"/>
    <cellStyle name="Финансовый 2 19" xfId="2486"/>
    <cellStyle name="Финансовый 2 2" xfId="2487"/>
    <cellStyle name="Финансовый 2 2 2" xfId="2488"/>
    <cellStyle name="Финансовый 2 2 2 2" xfId="2489"/>
    <cellStyle name="Финансовый 2 2 2 3" xfId="2490"/>
    <cellStyle name="Финансовый 2 2 3" xfId="2491"/>
    <cellStyle name="Финансовый 2 2 3 2" xfId="2492"/>
    <cellStyle name="Финансовый 2 2 4" xfId="2493"/>
    <cellStyle name="Финансовый 2 20" xfId="2494"/>
    <cellStyle name="Финансовый 2 21" xfId="2495"/>
    <cellStyle name="Финансовый 2 22" xfId="2496"/>
    <cellStyle name="Финансовый 2 23" xfId="2497"/>
    <cellStyle name="Финансовый 2 24" xfId="2498"/>
    <cellStyle name="Финансовый 2 3" xfId="2499"/>
    <cellStyle name="Финансовый 2 3 2" xfId="2500"/>
    <cellStyle name="Финансовый 2 3 3" xfId="2501"/>
    <cellStyle name="Финансовый 2 3 4" xfId="2502"/>
    <cellStyle name="Финансовый 2 4" xfId="2503"/>
    <cellStyle name="Финансовый 2 4 2" xfId="2504"/>
    <cellStyle name="Финансовый 2 4 3" xfId="2505"/>
    <cellStyle name="Финансовый 2 4 4" xfId="2506"/>
    <cellStyle name="Финансовый 2 5" xfId="2507"/>
    <cellStyle name="Финансовый 2 5 2" xfId="2508"/>
    <cellStyle name="Финансовый 2 5 3" xfId="2509"/>
    <cellStyle name="Финансовый 2 5 4" xfId="2510"/>
    <cellStyle name="Финансовый 2 6" xfId="2511"/>
    <cellStyle name="Финансовый 2 6 2" xfId="2512"/>
    <cellStyle name="Финансовый 2 6 3" xfId="2513"/>
    <cellStyle name="Финансовый 2 6 4" xfId="2514"/>
    <cellStyle name="Финансовый 2 7" xfId="2515"/>
    <cellStyle name="Финансовый 2 7 2" xfId="2516"/>
    <cellStyle name="Финансовый 2 7 3" xfId="2517"/>
    <cellStyle name="Финансовый 2 7 4" xfId="2518"/>
    <cellStyle name="Финансовый 2 8" xfId="2519"/>
    <cellStyle name="Финансовый 2 8 2" xfId="2520"/>
    <cellStyle name="Финансовый 2 9" xfId="2521"/>
    <cellStyle name="Финансовый 2 9 2" xfId="2522"/>
    <cellStyle name="Финансовый 2_Директор 2011-Шаблон" xfId="2523"/>
    <cellStyle name="Финансовый 20" xfId="2524"/>
    <cellStyle name="Финансовый 21" xfId="2525"/>
    <cellStyle name="Финансовый 22" xfId="2526"/>
    <cellStyle name="Финансовый 23" xfId="2527"/>
    <cellStyle name="Финансовый 24" xfId="2528"/>
    <cellStyle name="Финансовый 25" xfId="2529"/>
    <cellStyle name="Финансовый 26" xfId="2530"/>
    <cellStyle name="Финансовый 27" xfId="2531"/>
    <cellStyle name="Финансовый 28" xfId="2532"/>
    <cellStyle name="Финансовый 29" xfId="2533"/>
    <cellStyle name="Финансовый 3" xfId="2534"/>
    <cellStyle name="Финансовый 3 2" xfId="2535"/>
    <cellStyle name="Финансовый 3 2 2" xfId="2536"/>
    <cellStyle name="Финансовый 3 3" xfId="2537"/>
    <cellStyle name="Финансовый 3 4" xfId="2538"/>
    <cellStyle name="Финансовый 3 4 2" xfId="2539"/>
    <cellStyle name="Финансовый 3 4 3" xfId="2540"/>
    <cellStyle name="Финансовый 3 5" xfId="2541"/>
    <cellStyle name="Финансовый 3 6" xfId="2542"/>
    <cellStyle name="Финансовый 3 7" xfId="2543"/>
    <cellStyle name="Финансовый 3 8" xfId="2544"/>
    <cellStyle name="Финансовый 30" xfId="2545"/>
    <cellStyle name="Финансовый 31" xfId="2546"/>
    <cellStyle name="Финансовый 32" xfId="2547"/>
    <cellStyle name="Финансовый 33" xfId="2548"/>
    <cellStyle name="Финансовый 34" xfId="2549"/>
    <cellStyle name="Финансовый 35" xfId="2550"/>
    <cellStyle name="Финансовый 4" xfId="2551"/>
    <cellStyle name="Финансовый 4 2" xfId="2552"/>
    <cellStyle name="Финансовый 4 2 2" xfId="2553"/>
    <cellStyle name="Финансовый 4 3" xfId="2554"/>
    <cellStyle name="Финансовый 4 3 2" xfId="2555"/>
    <cellStyle name="Финансовый 4 4" xfId="2556"/>
    <cellStyle name="Финансовый 4 5" xfId="2557"/>
    <cellStyle name="Финансовый 4 6" xfId="2558"/>
    <cellStyle name="Финансовый 4 7" xfId="2559"/>
    <cellStyle name="Финансовый 4 7 2" xfId="2560"/>
    <cellStyle name="Финансовый 4 8" xfId="2561"/>
    <cellStyle name="Финансовый 4 9" xfId="2562"/>
    <cellStyle name="Финансовый 5" xfId="2563"/>
    <cellStyle name="Финансовый 5 2" xfId="2564"/>
    <cellStyle name="Финансовый 6" xfId="2565"/>
    <cellStyle name="Финансовый 7" xfId="2566"/>
    <cellStyle name="Финансовый 8" xfId="2567"/>
    <cellStyle name="Финансовый 9" xfId="2568"/>
    <cellStyle name="Фінансовий 2" xfId="2569"/>
    <cellStyle name="Хороший 2" xfId="2570"/>
    <cellStyle name="Хороший 2 2" xfId="2571"/>
    <cellStyle name="Хороший 2 3" xfId="2572"/>
    <cellStyle name="Хороший 2 4" xfId="2573"/>
    <cellStyle name="Хороший 3" xfId="2574"/>
    <cellStyle name="Хороший 4" xfId="2575"/>
    <cellStyle name="числовой" xfId="2576"/>
    <cellStyle name="Ю" xfId="2577"/>
    <cellStyle name="Ю-FreeSet_10" xfId="2578"/>
  </cellStyles>
  <dxfs count="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/AppData/Local/Microsoft/Windows/Temporary%20Internet%20Files/Content.Outlook/Z07ICFO1/&#1060;&#1072;&#1081;&#1083;%20&#1055;&#1045;&#1056;&#1045;&#1042;&#1030;&#1056;&#1050;&#1048;/&#1057;&#1077;&#1088;&#1077;&#1076;&#1085;&#1100;&#1086;&#1079;&#1074;&#1072;&#1078;&#1077;&#1085;&#1077;%20&#1086;&#1089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7;&#1079;&#1091;&#1075;&#1083;&#1086;&#1074;&#1072;%20&#1043;.&#1053;/&#1058;&#1040;&#1056;&#1048;&#1060;/&#1058;&#1040;&#1056;&#1048;&#1060;%202021-2022/!17.03.2021&#1088;&#1072;&#1073;&#1086;&#1095;&#1072;&#1103;%20&#1084;&#1086;&#1076;&#1077;&#1083;&#1100;%202021-202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7;&#1079;&#1091;&#1075;&#1083;&#1086;&#1074;&#1072;%20&#1043;.&#1053;/&#1058;&#1040;&#1056;&#1048;&#1060;/&#1058;&#1040;&#1056;&#1048;&#1060;%202021-2022/!!31.05.2021&#1044;&#1086;&#1076;&#1072;&#1090;&#1082;&#1080;%20&#1076;&#1074;&#1091;&#1093;&#1089;&#1090;&#1072;&#1074;&#1082;&#1086;&#1074;&#1080;&#1081;%20&#1090;&#1072;&#1088;&#1080;&#10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/AppData/Local/Microsoft/Windows/Temporary%20Internet%20Files/Content.Outlook/Z07ICFO1/&#1047;&#1074;&#1077;&#1076;&#1077;&#1085;&#1080;&#1081;%20&#1088;&#1086;&#1079;&#1088;&#1072;&#1093;&#1091;&#1085;&#1086;&#1082;%20&#1090;&#1072;&#1088;&#1080;&#1092;&#1110;&#1074;%20&#1085;&#1072;%20&#1090;&#1077;&#1087;&#1083;&#1086;&#1074;&#1091;%20&#1077;&#1085;&#1077;&#1088;&#1075;&#1110;&#1102;%20(new)%20%2021.05.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KSE~1/AppData/Local/Temp/&#1058;&#1040;&#1056;&#1048;&#1060;_28.12.2017_&#1075;&#1086;&#1090;&#1086;&#10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\&#1050;&#1086;&#1090;%20&#1050;.&#1040;\&#1060;&#1072;&#1081;&#1083;%20&#1055;&#1045;&#1056;&#1045;&#1042;&#1030;&#1056;&#1050;&#1048;\&#1057;&#1077;&#1088;&#1077;&#1076;&#1085;&#1100;&#1086;&#1079;&#1074;&#1072;&#1078;&#1077;&#1085;&#1077;%20&#1086;&#1089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OV/&#1057;&#1074;&#1103;&#1090;&#1086;&#1096;&#1080;&#1085;.&#1044;&#1080;&#1088;&#1077;&#1082;&#1094;&#1080;&#1103;/&#1044;&#1059;&#1054;&#1046;&#1060;/&#1076;&#1086;&#1076;&#1072;&#1090;&#1086;&#1082;%2011%20&#1076;&#1086;%20&#1083;&#1080;&#1089;&#1090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na\&#1079;&#1073;&#1110;&#1088;&#1085;&#1072;\05_06_2011\&#1090;&#1072;&#1088;&#1080;&#1092;%20&#1089;&#1082;&#1086;&#1088;&#1077;&#1075;&#1060;&#1054;&#1058;%20&#1089;%20&#1050;%201.412%202010_&#1040;&#1083;&#1077;&#1085;&#1072;%20&#1074;%20&#1048;&#1083;&#1083;&#1080;&#1095;&#1077;&#1074;&#1089;&#1082;&#1077;%2023.07.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rpin/Tarif_Irpin_11_07%20_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7;&#1079;&#1091;&#1075;&#1083;&#1086;&#1074;&#1072;%20&#1043;.&#1053;/&#1058;&#1040;&#1056;&#1048;&#1060;/&#1058;&#1040;&#1056;&#1048;&#1060;%202021-2022/15.02.2021&#1057;&#1058;&#1050;&#1045;_&#1044;&#1086;&#1076;&#1072;&#1090;&#1082;&#1080;_&#1058;&#1040;&#1056;&#1048;&#1060;_2020_2021_&#1092;&#1110;&#1085;&#1072;&#1083;_&#1079;&#1084;&#1110;&#1085;&#1080;_9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7;&#1079;&#1091;&#1075;&#1083;&#1086;&#1074;&#1072;%20&#1043;.&#1053;/&#1058;&#1040;&#1056;&#1048;&#1060;/&#1058;&#1040;&#1056;&#1048;&#1060;%202021-2022/!!31.05.2021&#1088;&#1072;&#1073;&#1086;&#1095;&#1072;&#1103;%20&#1084;&#1086;&#1076;&#1077;&#1083;&#1100;%202021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аз"/>
      <sheetName val="газ детал"/>
      <sheetName val="рік"/>
      <sheetName val="ОП"/>
      <sheetName val="темп. квітень жовтень Ваня"/>
      <sheetName val="темп. квітень жовтень"/>
      <sheetName val="ктм Дсту"/>
      <sheetName val="факт 5 років"/>
      <sheetName val="Порівняння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реквізіти"/>
      <sheetName val="зміст"/>
      <sheetName val="1_Data"/>
      <sheetName val="Zayava"/>
      <sheetName val="2_1_Виробництво_відпуск"/>
      <sheetName val="2_2_Реалізація"/>
      <sheetName val="10_Електроенергія"/>
      <sheetName val="11_Вода_Водовідв"/>
      <sheetName val="Вхідні дані ПММ"/>
      <sheetName val="12_ ПММ"/>
      <sheetName val="13_Хімреагенти"/>
      <sheetName val="14_Зв'язок"/>
      <sheetName val="15_ЗП "/>
      <sheetName val="Вхідні дані ОП"/>
      <sheetName val="Графік Змінний персонал"/>
      <sheetName val="16_ЗП_розрахунок "/>
      <sheetName val="17_Амортизація"/>
      <sheetName val="Розрахунок_АМ"/>
      <sheetName val="18_Податки та збори"/>
      <sheetName val="Податки_розрахунок"/>
      <sheetName val="19_Охорона праці"/>
      <sheetName val="ОТ 1 "/>
      <sheetName val="ОТ2 "/>
      <sheetName val="ОТ 3"/>
      <sheetName val="20_СТРАХУВАННЯ"/>
      <sheetName val="21_Послуги_ВТЕ"/>
      <sheetName val="22_Послуги ВТЕ_ТТЕ_ПТЕ"/>
      <sheetName val="23_Інші витрати"/>
      <sheetName val="24_Бази розподілу"/>
      <sheetName val="25_Прямі"/>
      <sheetName val="28_Повна_СВ_без комп втрат"/>
      <sheetName val="26_ЗВВ"/>
      <sheetName val="27_АДМ"/>
      <sheetName val="ВИТРАТИ"/>
      <sheetName val="Д 2"/>
      <sheetName val="Д 3"/>
      <sheetName val="Д 3 (ТЕЦ)"/>
      <sheetName val="Д 4"/>
      <sheetName val="Д 5"/>
      <sheetName val="Д 6"/>
      <sheetName val="Д 7"/>
      <sheetName val="Д7_РП_ТЕЦ"/>
      <sheetName val="Д 8"/>
      <sheetName val="Д 9"/>
      <sheetName val="Д 10"/>
      <sheetName val="Д 12"/>
      <sheetName val="Д 13"/>
      <sheetName val="Reestr"/>
      <sheetName val="Перевірка"/>
      <sheetName val="30_Факт 2020_!!!"/>
      <sheetName val="29 факт 2019"/>
    </sheetNames>
    <sheetDataSet>
      <sheetData sheetId="0" refreshError="1"/>
      <sheetData sheetId="1" refreshError="1"/>
      <sheetData sheetId="2">
        <row r="73">
          <cell r="G73">
            <v>72.704760000000007</v>
          </cell>
        </row>
        <row r="74">
          <cell r="G74">
            <v>0.20686636924519999</v>
          </cell>
        </row>
        <row r="75">
          <cell r="G75">
            <v>5.7083959963717081</v>
          </cell>
        </row>
        <row r="76">
          <cell r="G76">
            <v>3.3341872319179369</v>
          </cell>
        </row>
        <row r="109">
          <cell r="E109">
            <v>172</v>
          </cell>
        </row>
        <row r="111">
          <cell r="E111">
            <v>-0.4</v>
          </cell>
        </row>
        <row r="112">
          <cell r="C112">
            <v>18</v>
          </cell>
        </row>
      </sheetData>
      <sheetData sheetId="3" refreshError="1"/>
      <sheetData sheetId="4">
        <row r="25">
          <cell r="Z25">
            <v>152390.9605182338</v>
          </cell>
          <cell r="AA25">
            <v>433.7299485806243</v>
          </cell>
          <cell r="AB25">
            <v>11968.648610927165</v>
          </cell>
          <cell r="AC25">
            <v>5298.731633396128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4">
          <cell r="G14">
            <v>166353.78399999999</v>
          </cell>
        </row>
      </sheetData>
      <sheetData sheetId="41" refreshError="1"/>
      <sheetData sheetId="42">
        <row r="10">
          <cell r="C10">
            <v>164.64269999999999</v>
          </cell>
        </row>
        <row r="11">
          <cell r="C11">
            <v>164.64269999999999</v>
          </cell>
          <cell r="D11">
            <v>24539.361873820875</v>
          </cell>
          <cell r="F11">
            <v>20945.681394555071</v>
          </cell>
        </row>
        <row r="12">
          <cell r="C12">
            <v>164.64269999999999</v>
          </cell>
          <cell r="D12">
            <v>69.823061497602453</v>
          </cell>
          <cell r="F12">
            <v>59.597784475456308</v>
          </cell>
        </row>
        <row r="13">
          <cell r="C13">
            <v>164.64269999999999</v>
          </cell>
          <cell r="D13">
            <v>1926.7465637056857</v>
          </cell>
          <cell r="F13">
            <v>1644.583093030094</v>
          </cell>
        </row>
        <row r="14">
          <cell r="C14">
            <v>164.64269999999999</v>
          </cell>
          <cell r="D14">
            <v>853.00465395263427</v>
          </cell>
          <cell r="F14">
            <v>728.08591362863558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ДД1"/>
      <sheetName val="ДД2"/>
      <sheetName val="Лист3"/>
    </sheetNames>
    <sheetDataSet>
      <sheetData sheetId="0">
        <row r="8">
          <cell r="F8">
            <v>72.704760000000007</v>
          </cell>
          <cell r="G8">
            <v>5.7083959963717081</v>
          </cell>
          <cell r="H8">
            <v>0.20686636924519999</v>
          </cell>
          <cell r="I8">
            <v>3.3341872319179369</v>
          </cell>
        </row>
        <row r="12">
          <cell r="F12">
            <v>128.42359000000002</v>
          </cell>
          <cell r="G12">
            <v>10.083379999999998</v>
          </cell>
          <cell r="H12">
            <v>0.36540999999999996</v>
          </cell>
          <cell r="I12">
            <v>4.4640899999999979</v>
          </cell>
        </row>
        <row r="14">
          <cell r="G14">
            <v>10.083379999999998</v>
          </cell>
          <cell r="H14">
            <v>0.36540999999999996</v>
          </cell>
        </row>
        <row r="18">
          <cell r="F18">
            <v>19.155115197691952</v>
          </cell>
          <cell r="G18">
            <v>1.5039939740195061</v>
          </cell>
          <cell r="H18">
            <v>5.4502997809109485E-2</v>
          </cell>
          <cell r="I18">
            <v>0.66584463339230127</v>
          </cell>
        </row>
        <row r="21">
          <cell r="F21">
            <v>1.4674527784677984</v>
          </cell>
          <cell r="G21">
            <v>0.11521936115745267</v>
          </cell>
          <cell r="H21">
            <v>4.1754160569714496E-3</v>
          </cell>
          <cell r="I21">
            <v>5.1009641404903189E-2</v>
          </cell>
        </row>
        <row r="22">
          <cell r="F22">
            <v>128.42359000000002</v>
          </cell>
          <cell r="G22">
            <v>10.083379999999998</v>
          </cell>
          <cell r="H22">
            <v>0.36540999999999996</v>
          </cell>
          <cell r="I22">
            <v>4.4640899999999979</v>
          </cell>
        </row>
        <row r="30">
          <cell r="F30">
            <v>164.64269999999999</v>
          </cell>
          <cell r="G30">
            <v>164.64269999999999</v>
          </cell>
          <cell r="H30">
            <v>164.64269999999999</v>
          </cell>
          <cell r="I30">
            <v>164.64269999999999</v>
          </cell>
        </row>
        <row r="31">
          <cell r="G31">
            <v>164.64269999999999</v>
          </cell>
          <cell r="H31">
            <v>164.64269999999999</v>
          </cell>
          <cell r="I31">
            <v>164.64269999999999</v>
          </cell>
        </row>
        <row r="51">
          <cell r="E51">
            <v>8201</v>
          </cell>
        </row>
        <row r="56">
          <cell r="F56">
            <v>6385.2742857142857</v>
          </cell>
          <cell r="G56">
            <v>6385.2742857142857</v>
          </cell>
          <cell r="H56">
            <v>6385.2742857142857</v>
          </cell>
          <cell r="I56">
            <v>6385.2742857142857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ІНСТРУКЦІЯ"/>
      <sheetName val="1_Структура по елементах"/>
      <sheetName val="2_ФОП"/>
      <sheetName val="3_Стуктура витрат"/>
      <sheetName val="4_Зведена операційних"/>
      <sheetName val="5_Розрахунок тарифів"/>
      <sheetName val="Д2"/>
      <sheetName val="Д3"/>
      <sheetName val="Д4"/>
      <sheetName val="Д5"/>
      <sheetName val="Д6"/>
      <sheetName val="Д7"/>
      <sheetName val="Д8"/>
      <sheetName val="Д9"/>
      <sheetName val="Д10"/>
      <sheetName val="Лист6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Вхідні дані"/>
      <sheetName val="Додаток 3_Річн.план"/>
      <sheetName val="Тариф_вироб_Дод4"/>
      <sheetName val="Тариф_трансп ТЕ_Дод5"/>
      <sheetName val="Тариф_постач ТЕ_Дод6"/>
      <sheetName val="Тариф_ТЕ_Дод7_Одноставк"/>
      <sheetName val="Тариф_ТЕ_Дод10_Двоставк"/>
      <sheetName val="Тариф на ЦО_Двоставк"/>
      <sheetName val="Прямі"/>
      <sheetName val="Загальновиробничі"/>
      <sheetName val="Адміністративні"/>
      <sheetName val="Додаток 8_Паливо"/>
      <sheetName val="Додаток 9_Електроенергія"/>
      <sheetName val="ПММ"/>
      <sheetName val="Амортизація"/>
      <sheetName val="ФОП"/>
      <sheetName val="Вода_Водовід"/>
      <sheetName val="ДОДАТОК 1"/>
      <sheetName val="ДОДАТОК 2"/>
      <sheetName val="ДОДАТОК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газ"/>
      <sheetName val="газ детал"/>
      <sheetName val="рік"/>
      <sheetName val="ОП"/>
      <sheetName val="темп. квітень жовтень Ваня"/>
      <sheetName val="темп. квітень жовтень"/>
      <sheetName val="ктм Дсту"/>
      <sheetName val="факт 5 років"/>
      <sheetName val="Порівняння"/>
      <sheetName val="Типи данних філії"/>
      <sheetName val="KOEF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додаток 2 до Процедури"/>
      <sheetName val="скрыть"/>
      <sheetName val="Лист3"/>
      <sheetName val="Лист4"/>
    </sheetNames>
    <sheetDataSet>
      <sheetData sheetId="0"/>
      <sheetData sheetId="1">
        <row r="4">
          <cell r="B4" t="str">
            <v>вибрати</v>
          </cell>
          <cell r="D4" t="str">
            <v>вибрати</v>
          </cell>
          <cell r="G4" t="str">
            <v>вибрати</v>
          </cell>
        </row>
        <row r="5">
          <cell r="B5">
            <v>1</v>
          </cell>
          <cell r="D5" t="str">
            <v>наявний</v>
          </cell>
          <cell r="G5" t="str">
            <v>наявний</v>
          </cell>
        </row>
        <row r="6">
          <cell r="B6">
            <v>2</v>
          </cell>
          <cell r="D6" t="str">
            <v>відсутній</v>
          </cell>
          <cell r="G6" t="str">
            <v>відсутній</v>
          </cell>
        </row>
        <row r="7">
          <cell r="B7">
            <v>3</v>
          </cell>
        </row>
        <row r="8">
          <cell r="B8">
            <v>4</v>
          </cell>
        </row>
        <row r="9">
          <cell r="B9" t="str">
            <v>5 і вище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Зміст"/>
      <sheetName val="Вхідні дані"/>
      <sheetName val="Приєднане_навантаж"/>
      <sheetName val="Обсяги вироб_реаліз"/>
      <sheetName val="Проект доходів 1ст"/>
      <sheetName val="Проект доходів 2ст"/>
      <sheetName val="Тариф_1ст"/>
      <sheetName val="Тариф_2ст"/>
      <sheetName val="Витрати на кап_інвестиції"/>
      <sheetName val="Собі- Вартість_для_2ст тарифу"/>
      <sheetName val="Собівартість_для 1ст тарифу"/>
      <sheetName val="Повна собівартість_елементи"/>
      <sheetName val="Прямі"/>
      <sheetName val="Загальновиробничі"/>
      <sheetName val="Адміністративні"/>
      <sheetName val="Збут"/>
      <sheetName val="Інші витрати"/>
      <sheetName val="Паливо_1ст"/>
      <sheetName val="Паливо_2ст"/>
      <sheetName val="Електр_енерг"/>
      <sheetName val="ПММ"/>
      <sheetName val="Вода_Водовід"/>
      <sheetName val="Мат_витр"/>
      <sheetName val="Амортизац_2008 "/>
      <sheetName val="ЗП_Всього по під-ву"/>
      <sheetName val="ЗП_Виробнич"/>
      <sheetName val="ЗП_Загальновир"/>
      <sheetName val="ЗП_Адміністр"/>
      <sheetName val="ЗП_Збут"/>
      <sheetName val="Чисельн_працівн"/>
      <sheetName val="Комунальн_посл"/>
      <sheetName val="Зв'язок"/>
      <sheetName val="Подат_Збори"/>
      <sheetName val="Фін_витр"/>
      <sheetName val="Ремон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Зміст"/>
      <sheetName val="Вхідні дані"/>
      <sheetName val="Хар.ліцен."/>
      <sheetName val="Заг.хар.ліц.Дод9"/>
      <sheetName val="Обсяги вироб_реаліз_ТЕ"/>
      <sheetName val="Дод2"/>
      <sheetName val="Інвест_Програм"/>
      <sheetName val="Тарифи_послуга ЦО_ГВП"/>
      <sheetName val="Дод.10"/>
      <sheetName val="Дод.3"/>
      <sheetName val="Дод4"/>
      <sheetName val="Дод5"/>
      <sheetName val="Дод.6"/>
      <sheetName val="Витрати_дод.НК"/>
      <sheetName val="Повна собівартість_ТЕ"/>
      <sheetName val="Прямі_ТЕ_всього"/>
      <sheetName val="прямі_інші"/>
      <sheetName val="Загальновиробничі"/>
      <sheetName val="Адміністративні"/>
      <sheetName val="Збут"/>
      <sheetName val="Паливо"/>
      <sheetName val="паливо (НКРКП)"/>
      <sheetName val="Дод.7"/>
      <sheetName val="Електр_енерг"/>
      <sheetName val="електроенергія(НКРРКП)"/>
      <sheetName val="Дод.8"/>
      <sheetName val="ПММ"/>
      <sheetName val="Хім_реаг"/>
      <sheetName val="дод.11 вода"/>
      <sheetName val="Вода_Водовід"/>
      <sheetName val="Амортизація"/>
      <sheetName val="Охорон_ праці"/>
      <sheetName val="Дод.13_ЗП_ЗУ&quot;ОП&quot;"/>
      <sheetName val="Дод.14_ЗП_ПсБО16"/>
      <sheetName val="ЗП_Всього по під-ву"/>
      <sheetName val="Заг.ЗП за рік"/>
      <sheetName val="Літо (виробництво ТЕЦ та ін.)"/>
      <sheetName val="Зима (виробництво ТЕЦ та ін.)"/>
      <sheetName val="Літо (виробництво)"/>
      <sheetName val="Зима (виробництво)"/>
      <sheetName val="Літо (транспортування)"/>
      <sheetName val="Зима (транспортування)"/>
      <sheetName val="Літо (постачання)"/>
      <sheetName val="Зима (постачання)"/>
      <sheetName val="Літо (заг.-виробничі)"/>
      <sheetName val="Зима (заг.-виробничі)"/>
      <sheetName val="Літо (адміністративні)"/>
      <sheetName val="Зима (адміністративні)"/>
      <sheetName val="Подат_Збори"/>
      <sheetName val="Зв_язок"/>
      <sheetName val="Фін_витр"/>
      <sheetName val="дод.12 ремонти"/>
      <sheetName val="Ремонти"/>
      <sheetName val="Тепловий баланс_Питома_нор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Zmist"/>
      <sheetName val="Rekv"/>
      <sheetName val="Data"/>
      <sheetName val="ВИТРАТИ"/>
      <sheetName val="Zayava"/>
      <sheetName val="Д 2"/>
      <sheetName val="Д 3"/>
      <sheetName val="Д 3 (ТЕЦ)"/>
      <sheetName val="Д 3 (сумарн_серзвТ)"/>
      <sheetName val="Д 4"/>
      <sheetName val="Д 5"/>
      <sheetName val="Д 7"/>
      <sheetName val="Д7_РП_ТЕЦ"/>
      <sheetName val="Д 8"/>
      <sheetName val="Д 9"/>
      <sheetName val="Д 10"/>
      <sheetName val="Д 11"/>
      <sheetName val="Д12"/>
      <sheetName val="Д 14_ГВ"/>
      <sheetName val="Д 12"/>
      <sheetName val="Додаток 12 (замена)"/>
      <sheetName val="Д 13"/>
      <sheetName val="Д13"/>
      <sheetName val="Д 15"/>
      <sheetName val="Д 6"/>
      <sheetName val="Reestr"/>
      <sheetName val="Перевірка"/>
    </sheetNames>
    <sheetDataSet>
      <sheetData sheetId="0" refreshError="1"/>
      <sheetData sheetId="1" refreshError="1">
        <row r="2">
          <cell r="C2" t="str">
            <v>Комунальне підприємство «Сєвєродонецьктеплокомуненерго»</v>
          </cell>
        </row>
        <row r="4">
          <cell r="C4" t="str">
            <v>Комунального підприємства «Сєвєродонецьктеплокомуненерго»</v>
          </cell>
        </row>
        <row r="6">
          <cell r="C6" t="str">
            <v>на 2021-2022 рр.</v>
          </cell>
        </row>
        <row r="21">
          <cell r="C21" t="str">
            <v>2021-2022</v>
          </cell>
        </row>
        <row r="26">
          <cell r="C26" t="str">
            <v>Директор</v>
          </cell>
        </row>
        <row r="27">
          <cell r="C27" t="str">
            <v>Ю.О. Головко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реквізіти"/>
      <sheetName val="зміст"/>
      <sheetName val="1_Data"/>
      <sheetName val="Zayava"/>
      <sheetName val="2_1_Виробництво_відпуск"/>
      <sheetName val="2_2_Реалізація"/>
      <sheetName val="10_Електроенергія"/>
      <sheetName val="11_Вода_Водовідв"/>
      <sheetName val="Вхідні дані ПММ"/>
      <sheetName val="12_ ПММ"/>
      <sheetName val="13_Хімреагенти"/>
      <sheetName val="14_Зв'язок"/>
      <sheetName val="Вхідні дані ОП"/>
      <sheetName val="15_ЗП "/>
      <sheetName val="Графік Змінний персонал"/>
      <sheetName val="16_ЗП_розрахунок "/>
      <sheetName val="17_Амортизація"/>
      <sheetName val="Розрахунок_АМ"/>
      <sheetName val="18_Податки та збори"/>
      <sheetName val="Податки_розрахунок"/>
      <sheetName val="19_Охорона праці"/>
      <sheetName val="ОТ 1 "/>
      <sheetName val="ОТ2 "/>
      <sheetName val="ОТ 3"/>
      <sheetName val="20_СТРАХУВАННЯ"/>
      <sheetName val="21_Послуги_ВТЕ"/>
      <sheetName val="22_Послуги ВТЕ_ТТЕ_ПТЕ"/>
      <sheetName val="23_Інші витрати"/>
      <sheetName val="23-1 збут"/>
      <sheetName val="24_Бази розподілу"/>
      <sheetName val="25_Прямі"/>
      <sheetName val="28_Повна_СВ_без комп втрат"/>
      <sheetName val="26_ЗВВ"/>
      <sheetName val="27_АДМ"/>
      <sheetName val="ВИТРАТИ"/>
      <sheetName val="Д 2"/>
      <sheetName val="Д 3"/>
      <sheetName val="Д 3 (ТЕЦ)"/>
      <sheetName val="Д 4"/>
      <sheetName val="Д 5"/>
      <sheetName val="Д 6"/>
      <sheetName val="Д 7"/>
      <sheetName val="Д7_РП_ТЕЦ"/>
      <sheetName val="Д 8"/>
      <sheetName val="Д 9"/>
      <sheetName val="Д 10"/>
      <sheetName val="Д 12"/>
      <sheetName val="Д 13"/>
      <sheetName val="Reestr"/>
      <sheetName val="Перевірка"/>
      <sheetName val="29 факт 2019"/>
      <sheetName val="30_Факт 2020_!!!"/>
    </sheetNames>
    <sheetDataSet>
      <sheetData sheetId="0">
        <row r="21">
          <cell r="C21" t="str">
            <v>2021-2022</v>
          </cell>
        </row>
      </sheetData>
      <sheetData sheetId="1"/>
      <sheetData sheetId="2">
        <row r="10">
          <cell r="D10">
            <v>6261.1142857142859</v>
          </cell>
        </row>
        <row r="27">
          <cell r="D27">
            <v>341.94016666666664</v>
          </cell>
        </row>
        <row r="63">
          <cell r="L63">
            <v>8201</v>
          </cell>
        </row>
        <row r="97">
          <cell r="G97">
            <v>1554.37</v>
          </cell>
        </row>
        <row r="99">
          <cell r="G99">
            <v>1599.32</v>
          </cell>
        </row>
        <row r="110">
          <cell r="E110">
            <v>-25</v>
          </cell>
        </row>
        <row r="117">
          <cell r="E117">
            <v>8.0500000000000007</v>
          </cell>
        </row>
        <row r="118">
          <cell r="E118">
            <v>7.2</v>
          </cell>
        </row>
      </sheetData>
      <sheetData sheetId="3"/>
      <sheetData sheetId="4"/>
      <sheetData sheetId="5"/>
      <sheetData sheetId="6">
        <row r="11">
          <cell r="C11">
            <v>27.177109478916336</v>
          </cell>
        </row>
        <row r="17">
          <cell r="C17">
            <v>1272493</v>
          </cell>
        </row>
        <row r="18">
          <cell r="C18">
            <v>3125852</v>
          </cell>
        </row>
        <row r="19">
          <cell r="C19">
            <v>62476</v>
          </cell>
        </row>
      </sheetData>
      <sheetData sheetId="7">
        <row r="14">
          <cell r="E14">
            <v>68434.399559500001</v>
          </cell>
        </row>
        <row r="22">
          <cell r="E22">
            <v>14110.402000000002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6">
          <cell r="E6">
            <v>0.89595892796859844</v>
          </cell>
          <cell r="F6">
            <v>2.5493163044976635E-3</v>
          </cell>
          <cell r="G6">
            <v>7.0347623322935357E-2</v>
          </cell>
          <cell r="H6">
            <v>3.1144132403968489E-2</v>
          </cell>
        </row>
        <row r="19">
          <cell r="E19">
            <v>92.230818408122701</v>
          </cell>
          <cell r="F19">
            <v>0.26242891476966351</v>
          </cell>
          <cell r="G19">
            <v>7.2416476577239566</v>
          </cell>
          <cell r="H19">
            <v>3.2060050193836798</v>
          </cell>
        </row>
        <row r="34">
          <cell r="E34">
            <v>149.65573796814607</v>
          </cell>
          <cell r="F34">
            <v>0.42582288200290841</v>
          </cell>
          <cell r="G34">
            <v>11.750455466266684</v>
          </cell>
          <cell r="H34">
            <v>5.202133683584333</v>
          </cell>
        </row>
        <row r="83">
          <cell r="E83">
            <v>106.78634316216856</v>
          </cell>
          <cell r="F83">
            <v>0.3038444701234565</v>
          </cell>
          <cell r="G83">
            <v>8.3844975593225346</v>
          </cell>
          <cell r="H83">
            <v>3.7119648083854515</v>
          </cell>
        </row>
        <row r="161">
          <cell r="E161">
            <v>3.0910583014916648</v>
          </cell>
          <cell r="F161">
            <v>8.7951412505169399E-3</v>
          </cell>
          <cell r="G161">
            <v>0.24269930046412699</v>
          </cell>
          <cell r="H161">
            <v>0.10744725679369128</v>
          </cell>
        </row>
      </sheetData>
      <sheetData sheetId="31">
        <row r="17">
          <cell r="E17">
            <v>2367.4299525366241</v>
          </cell>
          <cell r="F17">
            <v>6.7361656760780342</v>
          </cell>
          <cell r="G17">
            <v>185.88248338803109</v>
          </cell>
          <cell r="H17">
            <v>82.293450734502414</v>
          </cell>
        </row>
        <row r="18">
          <cell r="E18">
            <v>395.97032047739992</v>
          </cell>
          <cell r="F18">
            <v>1.1266739608018952</v>
          </cell>
          <cell r="G18">
            <v>31.09023202119641</v>
          </cell>
          <cell r="H18">
            <v>13.764193540601893</v>
          </cell>
        </row>
        <row r="55">
          <cell r="M55">
            <v>1717.8513770033576</v>
          </cell>
          <cell r="N55">
            <v>4.8878875888051159</v>
          </cell>
          <cell r="O55">
            <v>134.87980064914953</v>
          </cell>
          <cell r="P55">
            <v>59.713664394266779</v>
          </cell>
        </row>
        <row r="56">
          <cell r="M56">
            <v>757.64784882513982</v>
          </cell>
          <cell r="N56">
            <v>2.1557729420209659</v>
          </cell>
          <cell r="O56">
            <v>59.487911573616941</v>
          </cell>
          <cell r="P56">
            <v>26.336346659222166</v>
          </cell>
        </row>
        <row r="90">
          <cell r="E90">
            <v>199.56839324729665</v>
          </cell>
          <cell r="F90">
            <v>0.56784183167999625</v>
          </cell>
          <cell r="G90">
            <v>15.669426038484998</v>
          </cell>
          <cell r="H90">
            <v>6.9371310100488168</v>
          </cell>
        </row>
        <row r="91">
          <cell r="E91">
            <v>10.722800611571067</v>
          </cell>
          <cell r="F91">
            <v>3.0510115559575855E-2</v>
          </cell>
          <cell r="G91">
            <v>0.84191754202395741</v>
          </cell>
          <cell r="H91">
            <v>0.37273173084539868</v>
          </cell>
        </row>
        <row r="118">
          <cell r="E118">
            <v>13493.729387173636</v>
          </cell>
          <cell r="F118">
            <v>38.394376417663068</v>
          </cell>
          <cell r="G118">
            <v>1059.4813696458327</v>
          </cell>
          <cell r="H118">
            <v>469.05107091288744</v>
          </cell>
        </row>
        <row r="119">
          <cell r="E119">
            <v>617.12469265162611</v>
          </cell>
          <cell r="F119">
            <v>1.7559354472324933</v>
          </cell>
          <cell r="G119">
            <v>48.454515119764082</v>
          </cell>
          <cell r="H119">
            <v>21.451667635352337</v>
          </cell>
        </row>
        <row r="120">
          <cell r="E120">
            <v>256.48234925544841</v>
          </cell>
          <cell r="F120">
            <v>0.72978192901660932</v>
          </cell>
          <cell r="G120">
            <v>20.138114740721434</v>
          </cell>
          <cell r="H120">
            <v>8.9154982389735302</v>
          </cell>
        </row>
        <row r="122">
          <cell r="E122">
            <v>19660.063226376849</v>
          </cell>
          <cell r="F122">
            <v>55.93975143937277</v>
          </cell>
          <cell r="G122">
            <v>1543.640762071607</v>
          </cell>
          <cell r="H122">
            <v>683.3969650607429</v>
          </cell>
        </row>
        <row r="123">
          <cell r="E123">
            <v>9399.8579654561418</v>
          </cell>
          <cell r="F123">
            <v>26.745881338140276</v>
          </cell>
          <cell r="G123">
            <v>738.04462102107618</v>
          </cell>
          <cell r="H123">
            <v>326.74535842674987</v>
          </cell>
        </row>
        <row r="124">
          <cell r="E124">
            <v>3839.9081792139209</v>
          </cell>
          <cell r="F124">
            <v>10.925880889691362</v>
          </cell>
          <cell r="G124">
            <v>301.49642550969071</v>
          </cell>
          <cell r="H124">
            <v>133.47778008500671</v>
          </cell>
        </row>
        <row r="125">
          <cell r="E125">
            <v>10893.943515483472</v>
          </cell>
          <cell r="F125">
            <v>30.997076938846011</v>
          </cell>
          <cell r="G125">
            <v>855.35509609376061</v>
          </cell>
          <cell r="H125">
            <v>378.68077280844273</v>
          </cell>
        </row>
      </sheetData>
      <sheetData sheetId="32"/>
      <sheetData sheetId="33"/>
      <sheetData sheetId="34">
        <row r="58">
          <cell r="AJ58">
            <v>56.367989929037947</v>
          </cell>
          <cell r="AL58">
            <v>157.56108637491835</v>
          </cell>
        </row>
        <row r="60">
          <cell r="AJ60">
            <v>0.5263854443083622</v>
          </cell>
          <cell r="AL60">
            <v>1.4713645556916377</v>
          </cell>
        </row>
        <row r="61">
          <cell r="AJ61">
            <v>72.029505799999995</v>
          </cell>
          <cell r="AL61">
            <v>207.01758011999999</v>
          </cell>
        </row>
        <row r="62">
          <cell r="AJ62">
            <v>72.029505799999995</v>
          </cell>
          <cell r="AL62">
            <v>207.01758011999999</v>
          </cell>
        </row>
        <row r="63">
          <cell r="AJ63">
            <v>40.181364968561823</v>
          </cell>
          <cell r="AL63">
            <v>112.31586445505421</v>
          </cell>
        </row>
        <row r="65">
          <cell r="AJ65">
            <v>8.8399002930836001</v>
          </cell>
          <cell r="AL65">
            <v>24.709490180111928</v>
          </cell>
        </row>
        <row r="66">
          <cell r="AJ66">
            <v>5.3547318500374228</v>
          </cell>
          <cell r="AL66">
            <v>14.967668149962579</v>
          </cell>
        </row>
        <row r="67">
          <cell r="AJ67">
            <v>9.1831843692590311</v>
          </cell>
          <cell r="AL67">
            <v>25.669045630740968</v>
          </cell>
        </row>
        <row r="74">
          <cell r="AJ74">
            <v>1.8837541932352644</v>
          </cell>
          <cell r="AL74">
            <v>5.26551252799874</v>
          </cell>
        </row>
        <row r="75">
          <cell r="AJ75">
            <v>0.38838716183014466</v>
          </cell>
          <cell r="AL75">
            <v>1.0856286205888706</v>
          </cell>
        </row>
        <row r="76">
          <cell r="AJ76">
            <v>6.9654631984206156E-2</v>
          </cell>
          <cell r="AL76">
            <v>0.19470021017767322</v>
          </cell>
        </row>
        <row r="82">
          <cell r="AJ82">
            <v>4.9730804340001322</v>
          </cell>
          <cell r="AL82">
            <v>13.90086743907926</v>
          </cell>
        </row>
        <row r="83">
          <cell r="AJ83">
            <v>1.0006487811322549</v>
          </cell>
          <cell r="AL83">
            <v>2.7970362121022836</v>
          </cell>
        </row>
        <row r="84">
          <cell r="AJ84">
            <v>0.67002162917214625</v>
          </cell>
          <cell r="AL84">
            <v>1.8728596836601414</v>
          </cell>
        </row>
      </sheetData>
      <sheetData sheetId="35"/>
      <sheetData sheetId="36"/>
      <sheetData sheetId="37"/>
      <sheetData sheetId="38"/>
      <sheetData sheetId="39">
        <row r="29">
          <cell r="E29">
            <v>4244.8981525399304</v>
          </cell>
          <cell r="F29">
            <v>12.078218915384751</v>
          </cell>
          <cell r="G29">
            <v>333.29484974962992</v>
          </cell>
          <cell r="H29">
            <v>147.55550279953994</v>
          </cell>
        </row>
      </sheetData>
      <sheetData sheetId="40"/>
      <sheetData sheetId="41">
        <row r="17">
          <cell r="G17">
            <v>147578.70519769195</v>
          </cell>
        </row>
        <row r="18">
          <cell r="G18">
            <v>419.91299780910947</v>
          </cell>
        </row>
        <row r="19">
          <cell r="G19">
            <v>11587.373974019507</v>
          </cell>
        </row>
        <row r="20">
          <cell r="G20">
            <v>5129.9346333923004</v>
          </cell>
        </row>
        <row r="31">
          <cell r="G31">
            <v>19155.115197691954</v>
          </cell>
        </row>
        <row r="32">
          <cell r="G32">
            <v>54.502997809109488</v>
          </cell>
        </row>
        <row r="33">
          <cell r="G33">
            <v>1503.9939740195061</v>
          </cell>
        </row>
        <row r="34">
          <cell r="G34">
            <v>665.84463339230126</v>
          </cell>
        </row>
        <row r="36">
          <cell r="G36">
            <v>175.78100000000001</v>
          </cell>
        </row>
        <row r="38">
          <cell r="G38">
            <v>46.316445931660823</v>
          </cell>
        </row>
        <row r="39">
          <cell r="G39">
            <v>129.4345540683392</v>
          </cell>
        </row>
        <row r="44">
          <cell r="G44">
            <v>8524.239999999998</v>
          </cell>
        </row>
        <row r="45">
          <cell r="G45">
            <v>2246.0500000000002</v>
          </cell>
        </row>
        <row r="46">
          <cell r="G46">
            <v>6278.19</v>
          </cell>
        </row>
      </sheetData>
      <sheetData sheetId="42"/>
      <sheetData sheetId="43">
        <row r="23">
          <cell r="H23">
            <v>20167.099953058016</v>
          </cell>
        </row>
        <row r="24">
          <cell r="H24">
            <v>57.382448145601039</v>
          </cell>
        </row>
        <row r="25">
          <cell r="H25">
            <v>1583.4515475285036</v>
          </cell>
        </row>
        <row r="26">
          <cell r="H26">
            <v>701.02190126788025</v>
          </cell>
        </row>
        <row r="61">
          <cell r="C61">
            <v>128423.59000000001</v>
          </cell>
        </row>
        <row r="62">
          <cell r="C62">
            <v>365.40999999999997</v>
          </cell>
        </row>
        <row r="63">
          <cell r="C63">
            <v>10083.379999999997</v>
          </cell>
        </row>
        <row r="64">
          <cell r="C64">
            <v>4464.0899999999983</v>
          </cell>
        </row>
        <row r="70">
          <cell r="C70">
            <v>1467.4527784677985</v>
          </cell>
        </row>
        <row r="71">
          <cell r="C71">
            <v>4.17541605697145</v>
          </cell>
        </row>
        <row r="72">
          <cell r="C72">
            <v>115.21936115745267</v>
          </cell>
        </row>
        <row r="73">
          <cell r="C73">
            <v>51.009641404903192</v>
          </cell>
        </row>
      </sheetData>
      <sheetData sheetId="44"/>
      <sheetData sheetId="45"/>
      <sheetData sheetId="46"/>
      <sheetData sheetId="47">
        <row r="11">
          <cell r="G11">
            <v>21537</v>
          </cell>
          <cell r="K11">
            <v>1</v>
          </cell>
          <cell r="N11">
            <v>38</v>
          </cell>
          <cell r="P11">
            <v>189</v>
          </cell>
        </row>
        <row r="12">
          <cell r="G12">
            <v>1035508.7799999999</v>
          </cell>
          <cell r="J12">
            <v>1616.8</v>
          </cell>
          <cell r="M12">
            <v>71065.820000000007</v>
          </cell>
          <cell r="P12">
            <v>30150.396499999988</v>
          </cell>
        </row>
        <row r="20">
          <cell r="G20">
            <v>0.12401979826766896</v>
          </cell>
          <cell r="J20">
            <v>0.22600816427511136</v>
          </cell>
          <cell r="M20">
            <v>0.14188790054065373</v>
          </cell>
          <cell r="P20">
            <v>0.1480607394333936</v>
          </cell>
        </row>
      </sheetData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  <pageSetUpPr fitToPage="1"/>
  </sheetPr>
  <dimension ref="A1:L48"/>
  <sheetViews>
    <sheetView tabSelected="1" view="pageBreakPreview" zoomScale="85" zoomScaleSheetLayoutView="85" workbookViewId="0">
      <pane ySplit="16" topLeftCell="A17" activePane="bottomLeft" state="frozen"/>
      <selection activeCell="C32" sqref="C32"/>
      <selection pane="bottomLeft" activeCell="H1" sqref="H1"/>
    </sheetView>
  </sheetViews>
  <sheetFormatPr defaultColWidth="9.140625" defaultRowHeight="15"/>
  <cols>
    <col min="1" max="1" width="5" style="5" customWidth="1"/>
    <col min="2" max="2" width="42.85546875" style="5" customWidth="1"/>
    <col min="3" max="3" width="9.5703125" style="38" customWidth="1"/>
    <col min="4" max="4" width="10.28515625" style="5" customWidth="1"/>
    <col min="5" max="8" width="12.42578125" style="5" customWidth="1"/>
    <col min="9" max="9" width="9.42578125" style="5" customWidth="1"/>
    <col min="10" max="10" width="50" style="5" bestFit="1" customWidth="1"/>
    <col min="11" max="24" width="3.85546875" style="5" customWidth="1"/>
    <col min="25" max="16384" width="9.140625" style="5"/>
  </cols>
  <sheetData>
    <row r="1" spans="1:9" ht="15.75">
      <c r="H1" s="151" t="s">
        <v>67</v>
      </c>
    </row>
    <row r="2" spans="1:9">
      <c r="A2" s="158" t="s">
        <v>372</v>
      </c>
      <c r="B2" s="158"/>
      <c r="C2" s="158"/>
      <c r="D2" s="158"/>
      <c r="E2" s="158"/>
      <c r="F2" s="158"/>
      <c r="G2" s="158"/>
      <c r="H2" s="158"/>
    </row>
    <row r="3" spans="1:9">
      <c r="A3" s="158"/>
      <c r="B3" s="158"/>
      <c r="C3" s="158"/>
      <c r="D3" s="158"/>
      <c r="E3" s="158"/>
      <c r="F3" s="158"/>
      <c r="G3" s="158"/>
      <c r="H3" s="158"/>
    </row>
    <row r="4" spans="1:9" ht="83.25" customHeight="1">
      <c r="A4" s="158"/>
      <c r="B4" s="158"/>
      <c r="C4" s="158"/>
      <c r="D4" s="158"/>
      <c r="E4" s="158"/>
      <c r="F4" s="158"/>
      <c r="G4" s="158"/>
      <c r="H4" s="158"/>
    </row>
    <row r="5" spans="1:9" ht="14.45" customHeight="1">
      <c r="A5" s="150" t="s">
        <v>373</v>
      </c>
      <c r="B5" s="2"/>
      <c r="C5" s="3"/>
      <c r="D5" s="4"/>
      <c r="F5" s="6"/>
      <c r="G5" s="6"/>
      <c r="H5" s="39"/>
      <c r="I5" s="7"/>
    </row>
    <row r="6" spans="1:9" ht="36.75" customHeight="1">
      <c r="A6" s="158" t="s">
        <v>374</v>
      </c>
      <c r="B6" s="158"/>
      <c r="C6" s="158"/>
      <c r="D6" s="158"/>
      <c r="E6" s="158"/>
      <c r="F6" s="158"/>
      <c r="G6" s="158"/>
      <c r="H6" s="158"/>
      <c r="I6" s="7"/>
    </row>
    <row r="7" spans="1:9" ht="14.45" customHeight="1">
      <c r="A7" s="1"/>
      <c r="B7" s="2"/>
      <c r="C7" s="3"/>
      <c r="D7" s="4"/>
      <c r="F7" s="6"/>
      <c r="G7" s="6"/>
      <c r="H7" s="39"/>
      <c r="I7" s="7"/>
    </row>
    <row r="8" spans="1:9" ht="14.45" customHeight="1">
      <c r="A8" s="1"/>
      <c r="B8" s="2"/>
      <c r="C8" s="3"/>
      <c r="D8" s="4"/>
      <c r="F8" s="6"/>
      <c r="G8" s="6"/>
      <c r="H8" s="40" t="s">
        <v>368</v>
      </c>
      <c r="I8" s="7"/>
    </row>
    <row r="9" spans="1:9" ht="18.75" customHeight="1">
      <c r="A9" s="1"/>
      <c r="B9" s="161" t="s">
        <v>1</v>
      </c>
      <c r="C9" s="161"/>
      <c r="D9" s="161"/>
      <c r="E9" s="161"/>
      <c r="F9" s="161"/>
      <c r="G9" s="161"/>
      <c r="H9" s="161"/>
    </row>
    <row r="10" spans="1:9">
      <c r="A10" s="1"/>
      <c r="B10" s="162" t="s">
        <v>2</v>
      </c>
      <c r="C10" s="162"/>
      <c r="D10" s="162"/>
      <c r="E10" s="162"/>
      <c r="F10" s="162"/>
      <c r="G10" s="162"/>
      <c r="H10" s="162"/>
    </row>
    <row r="11" spans="1:9" ht="13.9" customHeight="1">
      <c r="A11" s="8" t="str">
        <f>[8]Rekv!$C$4&amp;" "&amp;[8]Rekv!$C$6</f>
        <v>Комунального підприємства «Сєвєродонецьктеплокомуненерго» на 2021-2022 рр.</v>
      </c>
      <c r="B11" s="9"/>
      <c r="C11" s="9"/>
      <c r="D11" s="9"/>
      <c r="E11" s="9"/>
      <c r="F11" s="9"/>
      <c r="G11" s="9"/>
      <c r="H11" s="9"/>
    </row>
    <row r="12" spans="1:9" ht="12.75" customHeight="1">
      <c r="A12" s="1"/>
      <c r="B12" s="163"/>
      <c r="C12" s="163"/>
      <c r="D12" s="163"/>
      <c r="E12" s="163"/>
      <c r="F12" s="163"/>
      <c r="G12" s="163"/>
      <c r="H12" s="163"/>
    </row>
    <row r="13" spans="1:9">
      <c r="A13" s="164" t="s">
        <v>3</v>
      </c>
      <c r="B13" s="165"/>
      <c r="C13" s="165"/>
      <c r="D13" s="165"/>
      <c r="E13" s="165"/>
      <c r="F13" s="165"/>
      <c r="G13" s="165"/>
      <c r="H13" s="165"/>
    </row>
    <row r="14" spans="1:9" ht="27" customHeight="1">
      <c r="A14" s="166" t="s">
        <v>4</v>
      </c>
      <c r="B14" s="167" t="s">
        <v>5</v>
      </c>
      <c r="C14" s="166" t="s">
        <v>6</v>
      </c>
      <c r="D14" s="166" t="s">
        <v>7</v>
      </c>
      <c r="E14" s="166" t="s">
        <v>8</v>
      </c>
      <c r="F14" s="166"/>
      <c r="G14" s="166"/>
      <c r="H14" s="166"/>
    </row>
    <row r="15" spans="1:9" ht="27" customHeight="1">
      <c r="A15" s="166"/>
      <c r="B15" s="167"/>
      <c r="C15" s="166"/>
      <c r="D15" s="166"/>
      <c r="E15" s="10" t="s">
        <v>9</v>
      </c>
      <c r="F15" s="10" t="s">
        <v>10</v>
      </c>
      <c r="G15" s="10" t="s">
        <v>11</v>
      </c>
      <c r="H15" s="10" t="s">
        <v>12</v>
      </c>
    </row>
    <row r="16" spans="1:9" ht="12.7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  <c r="G16" s="10">
        <v>7</v>
      </c>
      <c r="H16" s="10">
        <v>8</v>
      </c>
    </row>
    <row r="17" spans="1:12">
      <c r="A17" s="11">
        <v>1</v>
      </c>
      <c r="B17" s="12" t="s">
        <v>13</v>
      </c>
      <c r="C17" s="13" t="s">
        <v>14</v>
      </c>
      <c r="D17" s="14">
        <f>D18+D19+D20</f>
        <v>1289.0303631020167</v>
      </c>
      <c r="E17" s="14">
        <f t="shared" ref="E17:H17" si="0">E18+E19+E20</f>
        <v>1289.0303631020167</v>
      </c>
      <c r="F17" s="14">
        <f t="shared" si="0"/>
        <v>1289.0303631020163</v>
      </c>
      <c r="G17" s="14">
        <f t="shared" si="0"/>
        <v>1289.0303631020165</v>
      </c>
      <c r="H17" s="14">
        <f t="shared" si="0"/>
        <v>1289.0303631020167</v>
      </c>
    </row>
    <row r="18" spans="1:12" ht="25.5">
      <c r="A18" s="11" t="s">
        <v>15</v>
      </c>
      <c r="B18" s="12" t="s">
        <v>16</v>
      </c>
      <c r="C18" s="13" t="s">
        <v>14</v>
      </c>
      <c r="D18" s="15">
        <v>1263.7552579431538</v>
      </c>
      <c r="E18" s="15">
        <v>1263.7552579431538</v>
      </c>
      <c r="F18" s="15">
        <v>1263.7552579431533</v>
      </c>
      <c r="G18" s="15">
        <v>1263.7552579431535</v>
      </c>
      <c r="H18" s="15">
        <v>1263.7552579431538</v>
      </c>
      <c r="I18" s="16"/>
    </row>
    <row r="19" spans="1:12">
      <c r="A19" s="11" t="s">
        <v>17</v>
      </c>
      <c r="B19" s="12" t="s">
        <v>18</v>
      </c>
      <c r="C19" s="13" t="s">
        <v>14</v>
      </c>
      <c r="D19" s="14">
        <v>0</v>
      </c>
      <c r="E19" s="15">
        <f>$D$19</f>
        <v>0</v>
      </c>
      <c r="F19" s="15">
        <f t="shared" ref="F19:H19" si="1">$D$19</f>
        <v>0</v>
      </c>
      <c r="G19" s="15">
        <f t="shared" si="1"/>
        <v>0</v>
      </c>
      <c r="H19" s="15">
        <f t="shared" si="1"/>
        <v>0</v>
      </c>
      <c r="J19" s="17"/>
    </row>
    <row r="20" spans="1:12">
      <c r="A20" s="11" t="s">
        <v>19</v>
      </c>
      <c r="B20" s="12" t="s">
        <v>20</v>
      </c>
      <c r="C20" s="13" t="s">
        <v>14</v>
      </c>
      <c r="D20" s="14">
        <v>25.275105158863077</v>
      </c>
      <c r="E20" s="15">
        <f>$D$20</f>
        <v>25.275105158863077</v>
      </c>
      <c r="F20" s="15">
        <f t="shared" ref="F20:H20" si="2">$D$20</f>
        <v>25.275105158863077</v>
      </c>
      <c r="G20" s="15">
        <f t="shared" si="2"/>
        <v>25.275105158863077</v>
      </c>
      <c r="H20" s="15">
        <f t="shared" si="2"/>
        <v>25.275105158863077</v>
      </c>
      <c r="J20" s="17"/>
    </row>
    <row r="21" spans="1:12" ht="25.5">
      <c r="A21" s="11">
        <v>2</v>
      </c>
      <c r="B21" s="12" t="s">
        <v>21</v>
      </c>
      <c r="C21" s="13" t="s">
        <v>14</v>
      </c>
      <c r="D21" s="14">
        <f>D22+D23+D24</f>
        <v>387.01897650776493</v>
      </c>
      <c r="E21" s="14">
        <f>E22+E23+E24</f>
        <v>387.01897650776493</v>
      </c>
      <c r="F21" s="14">
        <f>F22+F23+F24</f>
        <v>387.01897650776493</v>
      </c>
      <c r="G21" s="14">
        <f>G22+G23+G24</f>
        <v>387.01897650776493</v>
      </c>
      <c r="H21" s="14">
        <f>H22+H23+H24</f>
        <v>387.01897650776493</v>
      </c>
    </row>
    <row r="22" spans="1:12" ht="25.5">
      <c r="A22" s="11" t="s">
        <v>22</v>
      </c>
      <c r="B22" s="12" t="s">
        <v>23</v>
      </c>
      <c r="C22" s="13" t="s">
        <v>14</v>
      </c>
      <c r="D22" s="15">
        <v>379.43036912525974</v>
      </c>
      <c r="E22" s="14">
        <f>$D$22</f>
        <v>379.43036912525974</v>
      </c>
      <c r="F22" s="14">
        <f t="shared" ref="F22:H22" si="3">$D$22</f>
        <v>379.43036912525974</v>
      </c>
      <c r="G22" s="14">
        <f t="shared" si="3"/>
        <v>379.43036912525974</v>
      </c>
      <c r="H22" s="14">
        <f t="shared" si="3"/>
        <v>379.43036912525974</v>
      </c>
      <c r="I22" s="18"/>
    </row>
    <row r="23" spans="1:12">
      <c r="A23" s="11" t="s">
        <v>24</v>
      </c>
      <c r="B23" s="12" t="s">
        <v>25</v>
      </c>
      <c r="C23" s="13" t="s">
        <v>14</v>
      </c>
      <c r="D23" s="14">
        <v>0</v>
      </c>
      <c r="E23" s="15">
        <f>$D$23</f>
        <v>0</v>
      </c>
      <c r="F23" s="15">
        <f t="shared" ref="F23:H23" si="4">$D$23</f>
        <v>0</v>
      </c>
      <c r="G23" s="15">
        <f t="shared" si="4"/>
        <v>0</v>
      </c>
      <c r="H23" s="15">
        <f t="shared" si="4"/>
        <v>0</v>
      </c>
      <c r="J23" s="17"/>
    </row>
    <row r="24" spans="1:12">
      <c r="A24" s="11" t="s">
        <v>26</v>
      </c>
      <c r="B24" s="12" t="s">
        <v>20</v>
      </c>
      <c r="C24" s="13" t="s">
        <v>14</v>
      </c>
      <c r="D24" s="14">
        <v>7.5886073825051952</v>
      </c>
      <c r="E24" s="15">
        <f>$D$24</f>
        <v>7.5886073825051952</v>
      </c>
      <c r="F24" s="15">
        <f t="shared" ref="F24:H24" si="5">$D$24</f>
        <v>7.5886073825051952</v>
      </c>
      <c r="G24" s="15">
        <f t="shared" si="5"/>
        <v>7.5886073825051952</v>
      </c>
      <c r="H24" s="15">
        <f t="shared" si="5"/>
        <v>7.5886073825051952</v>
      </c>
      <c r="J24" s="17"/>
    </row>
    <row r="25" spans="1:12">
      <c r="A25" s="11">
        <v>3</v>
      </c>
      <c r="B25" s="12" t="s">
        <v>27</v>
      </c>
      <c r="C25" s="13" t="s">
        <v>14</v>
      </c>
      <c r="D25" s="14">
        <f>D26+D27+D28</f>
        <v>9.6986275630440559</v>
      </c>
      <c r="E25" s="14">
        <f t="shared" ref="E25:H25" si="6">E26+E27+E28</f>
        <v>9.6986275630440559</v>
      </c>
      <c r="F25" s="14">
        <f t="shared" si="6"/>
        <v>9.6986275630440559</v>
      </c>
      <c r="G25" s="14">
        <f t="shared" si="6"/>
        <v>9.6986275630440559</v>
      </c>
      <c r="H25" s="14">
        <f t="shared" si="6"/>
        <v>9.6986275630440559</v>
      </c>
    </row>
    <row r="26" spans="1:12" ht="25.5">
      <c r="A26" s="11" t="s">
        <v>28</v>
      </c>
      <c r="B26" s="12" t="s">
        <v>29</v>
      </c>
      <c r="C26" s="13" t="s">
        <v>14</v>
      </c>
      <c r="D26" s="15">
        <v>9.5084583951412309</v>
      </c>
      <c r="E26" s="15">
        <f>$D$26</f>
        <v>9.5084583951412309</v>
      </c>
      <c r="F26" s="15">
        <f t="shared" ref="F26:H26" si="7">$D$26</f>
        <v>9.5084583951412309</v>
      </c>
      <c r="G26" s="15">
        <f t="shared" si="7"/>
        <v>9.5084583951412309</v>
      </c>
      <c r="H26" s="15">
        <f t="shared" si="7"/>
        <v>9.5084583951412309</v>
      </c>
    </row>
    <row r="27" spans="1:12">
      <c r="A27" s="11" t="s">
        <v>30</v>
      </c>
      <c r="B27" s="12" t="s">
        <v>25</v>
      </c>
      <c r="C27" s="13" t="s">
        <v>14</v>
      </c>
      <c r="D27" s="14">
        <v>0</v>
      </c>
      <c r="E27" s="15">
        <f>$D$27</f>
        <v>0</v>
      </c>
      <c r="F27" s="15">
        <f t="shared" ref="F27:H27" si="8">$D$27</f>
        <v>0</v>
      </c>
      <c r="G27" s="15">
        <f t="shared" si="8"/>
        <v>0</v>
      </c>
      <c r="H27" s="15">
        <f t="shared" si="8"/>
        <v>0</v>
      </c>
      <c r="J27" s="17"/>
    </row>
    <row r="28" spans="1:12">
      <c r="A28" s="11" t="s">
        <v>31</v>
      </c>
      <c r="B28" s="12" t="s">
        <v>20</v>
      </c>
      <c r="C28" s="13" t="s">
        <v>14</v>
      </c>
      <c r="D28" s="14">
        <v>0.19016916790282462</v>
      </c>
      <c r="E28" s="15">
        <f>$D$28</f>
        <v>0.19016916790282462</v>
      </c>
      <c r="F28" s="15">
        <f t="shared" ref="F28:H28" si="9">$D$28</f>
        <v>0.19016916790282462</v>
      </c>
      <c r="G28" s="15">
        <f t="shared" si="9"/>
        <v>0.19016916790282462</v>
      </c>
      <c r="H28" s="15">
        <f t="shared" si="9"/>
        <v>0.19016916790282462</v>
      </c>
      <c r="J28" s="17"/>
    </row>
    <row r="29" spans="1:12">
      <c r="A29" s="11">
        <v>4</v>
      </c>
      <c r="B29" s="19" t="s">
        <v>32</v>
      </c>
      <c r="C29" s="13" t="s">
        <v>14</v>
      </c>
      <c r="D29" s="14">
        <f>D30+D31+D32</f>
        <v>1685.7479671728256</v>
      </c>
      <c r="E29" s="14">
        <f>E30+E31+E32</f>
        <v>1685.7479671728256</v>
      </c>
      <c r="F29" s="14">
        <f t="shared" ref="F29:H29" si="10">F30+F31+F32</f>
        <v>1685.7479671728252</v>
      </c>
      <c r="G29" s="14">
        <f t="shared" si="10"/>
        <v>1685.7479671728256</v>
      </c>
      <c r="H29" s="14">
        <f t="shared" si="10"/>
        <v>1685.7479671728256</v>
      </c>
      <c r="I29" s="20"/>
      <c r="J29" s="16"/>
      <c r="L29" s="18"/>
    </row>
    <row r="30" spans="1:12">
      <c r="A30" s="11" t="s">
        <v>33</v>
      </c>
      <c r="B30" s="12" t="s">
        <v>34</v>
      </c>
      <c r="C30" s="13" t="s">
        <v>14</v>
      </c>
      <c r="D30" s="14">
        <f t="shared" ref="D30:H32" si="11">D18+D22+D26</f>
        <v>1652.6940854635545</v>
      </c>
      <c r="E30" s="14">
        <f t="shared" si="11"/>
        <v>1652.6940854635545</v>
      </c>
      <c r="F30" s="14">
        <f t="shared" si="11"/>
        <v>1652.6940854635541</v>
      </c>
      <c r="G30" s="14">
        <f t="shared" si="11"/>
        <v>1652.6940854635545</v>
      </c>
      <c r="H30" s="14">
        <f t="shared" si="11"/>
        <v>1652.6940854635545</v>
      </c>
      <c r="I30" s="21"/>
      <c r="J30" s="16"/>
      <c r="L30" s="18"/>
    </row>
    <row r="31" spans="1:12">
      <c r="A31" s="11" t="s">
        <v>35</v>
      </c>
      <c r="B31" s="12" t="s">
        <v>25</v>
      </c>
      <c r="C31" s="13" t="s">
        <v>14</v>
      </c>
      <c r="D31" s="14">
        <f t="shared" si="11"/>
        <v>0</v>
      </c>
      <c r="E31" s="14">
        <f t="shared" si="11"/>
        <v>0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20"/>
      <c r="J31" s="16"/>
      <c r="L31" s="18"/>
    </row>
    <row r="32" spans="1:12">
      <c r="A32" s="11" t="s">
        <v>36</v>
      </c>
      <c r="B32" s="12" t="s">
        <v>20</v>
      </c>
      <c r="C32" s="13" t="s">
        <v>14</v>
      </c>
      <c r="D32" s="14">
        <f t="shared" si="11"/>
        <v>33.053881709271096</v>
      </c>
      <c r="E32" s="14">
        <f t="shared" si="11"/>
        <v>33.053881709271096</v>
      </c>
      <c r="F32" s="14">
        <f t="shared" si="11"/>
        <v>33.053881709271096</v>
      </c>
      <c r="G32" s="14">
        <f t="shared" si="11"/>
        <v>33.053881709271096</v>
      </c>
      <c r="H32" s="14">
        <f t="shared" si="11"/>
        <v>33.053881709271096</v>
      </c>
      <c r="I32" s="20"/>
    </row>
    <row r="33" spans="1:9" ht="39">
      <c r="A33" s="11" t="s">
        <v>37</v>
      </c>
      <c r="B33" s="12" t="s">
        <v>38</v>
      </c>
      <c r="C33" s="13" t="s">
        <v>39</v>
      </c>
      <c r="D33" s="22">
        <f>D34+D35+D36</f>
        <v>241629.16292422873</v>
      </c>
      <c r="E33" s="22">
        <f>E34+E35+E36</f>
        <v>216489.80577953646</v>
      </c>
      <c r="F33" s="22">
        <f t="shared" ref="F33:H33" si="12">F34+F35+F36</f>
        <v>615.98916468462198</v>
      </c>
      <c r="G33" s="22">
        <f t="shared" si="12"/>
        <v>16998.037337231122</v>
      </c>
      <c r="H33" s="22">
        <f t="shared" si="12"/>
        <v>7525.3306427765356</v>
      </c>
      <c r="I33" s="23"/>
    </row>
    <row r="34" spans="1:9" ht="25.5">
      <c r="A34" s="11" t="s">
        <v>40</v>
      </c>
      <c r="B34" s="12" t="s">
        <v>41</v>
      </c>
      <c r="C34" s="13" t="s">
        <v>39</v>
      </c>
      <c r="D34" s="24">
        <f>SUM(E34:H34)</f>
        <v>236891.33620022424</v>
      </c>
      <c r="E34" s="25">
        <f>E30*E$38/1000</f>
        <v>212244.90762699652</v>
      </c>
      <c r="F34" s="25">
        <f t="shared" ref="E34:H36" si="13">F30*F$38/1000</f>
        <v>603.91094576923729</v>
      </c>
      <c r="G34" s="25">
        <f t="shared" si="13"/>
        <v>16664.742487481493</v>
      </c>
      <c r="H34" s="25">
        <f t="shared" si="13"/>
        <v>7377.7751399769959</v>
      </c>
    </row>
    <row r="35" spans="1:9">
      <c r="A35" s="11" t="s">
        <v>42</v>
      </c>
      <c r="B35" s="12" t="s">
        <v>25</v>
      </c>
      <c r="C35" s="13" t="s">
        <v>39</v>
      </c>
      <c r="D35" s="24">
        <f t="shared" ref="D35:D36" si="14">SUM(E35:H35)</f>
        <v>0</v>
      </c>
      <c r="E35" s="25">
        <f t="shared" si="13"/>
        <v>0</v>
      </c>
      <c r="F35" s="25">
        <f t="shared" si="13"/>
        <v>0</v>
      </c>
      <c r="G35" s="25">
        <f t="shared" si="13"/>
        <v>0</v>
      </c>
      <c r="H35" s="25">
        <f t="shared" si="13"/>
        <v>0</v>
      </c>
    </row>
    <row r="36" spans="1:9" ht="25.5">
      <c r="A36" s="11" t="s">
        <v>43</v>
      </c>
      <c r="B36" s="12" t="s">
        <v>44</v>
      </c>
      <c r="C36" s="13" t="s">
        <v>39</v>
      </c>
      <c r="D36" s="24">
        <f t="shared" si="14"/>
        <v>4737.8267240044852</v>
      </c>
      <c r="E36" s="25">
        <f t="shared" si="13"/>
        <v>4244.8981525399304</v>
      </c>
      <c r="F36" s="25">
        <f t="shared" si="13"/>
        <v>12.078218915384751</v>
      </c>
      <c r="G36" s="25">
        <f t="shared" si="13"/>
        <v>333.29484974962992</v>
      </c>
      <c r="H36" s="25">
        <f t="shared" si="13"/>
        <v>147.55550279953994</v>
      </c>
      <c r="I36" s="26"/>
    </row>
    <row r="37" spans="1:9" ht="38.25">
      <c r="A37" s="11" t="s">
        <v>45</v>
      </c>
      <c r="B37" s="12" t="s">
        <v>46</v>
      </c>
      <c r="C37" s="13" t="s">
        <v>47</v>
      </c>
      <c r="D37" s="27">
        <f>D38+D39</f>
        <v>151860.71</v>
      </c>
      <c r="E37" s="27">
        <f>E38+E39</f>
        <v>130669.64000000001</v>
      </c>
      <c r="F37" s="27">
        <f t="shared" ref="F37:H37" si="15">F38+F39</f>
        <v>365.40999999999997</v>
      </c>
      <c r="G37" s="27">
        <f t="shared" si="15"/>
        <v>16361.569999999996</v>
      </c>
      <c r="H37" s="27">
        <f t="shared" si="15"/>
        <v>4464.0899999999983</v>
      </c>
    </row>
    <row r="38" spans="1:9" ht="25.5">
      <c r="A38" s="11" t="s">
        <v>48</v>
      </c>
      <c r="B38" s="12" t="s">
        <v>49</v>
      </c>
      <c r="C38" s="13" t="s">
        <v>47</v>
      </c>
      <c r="D38" s="28">
        <v>143336.47</v>
      </c>
      <c r="E38" s="25">
        <v>128423.59000000001</v>
      </c>
      <c r="F38" s="25">
        <v>365.40999999999997</v>
      </c>
      <c r="G38" s="25">
        <v>10083.379999999997</v>
      </c>
      <c r="H38" s="25">
        <v>4464.0899999999983</v>
      </c>
    </row>
    <row r="39" spans="1:9">
      <c r="A39" s="11" t="s">
        <v>50</v>
      </c>
      <c r="B39" s="12" t="s">
        <v>51</v>
      </c>
      <c r="C39" s="13" t="s">
        <v>47</v>
      </c>
      <c r="D39" s="22">
        <v>8524.239999999998</v>
      </c>
      <c r="E39" s="25">
        <v>2246.0500000000002</v>
      </c>
      <c r="F39" s="25">
        <v>0</v>
      </c>
      <c r="G39" s="25">
        <v>6278.19</v>
      </c>
      <c r="H39" s="25">
        <v>0</v>
      </c>
    </row>
    <row r="40" spans="1:9">
      <c r="A40" s="11" t="s">
        <v>52</v>
      </c>
      <c r="B40" s="12" t="s">
        <v>53</v>
      </c>
      <c r="C40" s="13"/>
      <c r="D40" s="25"/>
      <c r="E40" s="25"/>
      <c r="F40" s="25"/>
      <c r="G40" s="25"/>
      <c r="H40" s="25"/>
    </row>
    <row r="41" spans="1:9">
      <c r="A41" s="11" t="s">
        <v>54</v>
      </c>
      <c r="B41" s="12" t="s">
        <v>55</v>
      </c>
      <c r="C41" s="13" t="s">
        <v>56</v>
      </c>
      <c r="D41" s="29">
        <f>D20/D17</f>
        <v>1.9607843137254905E-2</v>
      </c>
      <c r="E41" s="29">
        <f t="shared" ref="E41:H41" si="16">E20/E17</f>
        <v>1.9607843137254905E-2</v>
      </c>
      <c r="F41" s="29">
        <f t="shared" si="16"/>
        <v>1.9607843137254912E-2</v>
      </c>
      <c r="G41" s="29">
        <f t="shared" si="16"/>
        <v>1.9607843137254909E-2</v>
      </c>
      <c r="H41" s="29">
        <f t="shared" si="16"/>
        <v>1.9607843137254905E-2</v>
      </c>
    </row>
    <row r="42" spans="1:9">
      <c r="A42" s="11" t="s">
        <v>57</v>
      </c>
      <c r="B42" s="12" t="s">
        <v>58</v>
      </c>
      <c r="C42" s="13" t="s">
        <v>56</v>
      </c>
      <c r="D42" s="29">
        <f>D24/D21</f>
        <v>1.9607843137254902E-2</v>
      </c>
      <c r="E42" s="29">
        <f t="shared" ref="E42:H42" si="17">E24/E21</f>
        <v>1.9607843137254902E-2</v>
      </c>
      <c r="F42" s="29">
        <f t="shared" si="17"/>
        <v>1.9607843137254902E-2</v>
      </c>
      <c r="G42" s="29">
        <f t="shared" si="17"/>
        <v>1.9607843137254902E-2</v>
      </c>
      <c r="H42" s="29">
        <f t="shared" si="17"/>
        <v>1.9607843137254902E-2</v>
      </c>
    </row>
    <row r="43" spans="1:9">
      <c r="A43" s="11" t="s">
        <v>59</v>
      </c>
      <c r="B43" s="12" t="s">
        <v>60</v>
      </c>
      <c r="C43" s="13" t="s">
        <v>56</v>
      </c>
      <c r="D43" s="29">
        <f>D28/D25</f>
        <v>1.9607843137254902E-2</v>
      </c>
      <c r="E43" s="29">
        <f t="shared" ref="E43:H43" si="18">E28/E25</f>
        <v>1.9607843137254902E-2</v>
      </c>
      <c r="F43" s="29">
        <f t="shared" si="18"/>
        <v>1.9607843137254902E-2</v>
      </c>
      <c r="G43" s="29">
        <f t="shared" si="18"/>
        <v>1.9607843137254902E-2</v>
      </c>
      <c r="H43" s="29">
        <f t="shared" si="18"/>
        <v>1.9607843137254902E-2</v>
      </c>
    </row>
    <row r="44" spans="1:9">
      <c r="A44" s="11" t="s">
        <v>61</v>
      </c>
      <c r="B44" s="12" t="s">
        <v>62</v>
      </c>
      <c r="C44" s="13" t="s">
        <v>56</v>
      </c>
      <c r="D44" s="29">
        <f>D32/D29</f>
        <v>1.9607843137254905E-2</v>
      </c>
      <c r="E44" s="29">
        <f t="shared" ref="E44:H44" si="19">E32/E29</f>
        <v>1.9607843137254905E-2</v>
      </c>
      <c r="F44" s="29">
        <f t="shared" si="19"/>
        <v>1.9607843137254912E-2</v>
      </c>
      <c r="G44" s="29">
        <f t="shared" si="19"/>
        <v>1.9607843137254905E-2</v>
      </c>
      <c r="H44" s="29">
        <f t="shared" si="19"/>
        <v>1.9607843137254905E-2</v>
      </c>
    </row>
    <row r="45" spans="1:9">
      <c r="A45" s="30"/>
      <c r="B45" s="31"/>
      <c r="C45" s="3"/>
      <c r="D45" s="32"/>
      <c r="E45" s="32"/>
      <c r="F45" s="32"/>
      <c r="G45" s="32"/>
      <c r="H45" s="32"/>
    </row>
    <row r="46" spans="1:9" ht="10.5" customHeight="1">
      <c r="A46" s="1"/>
      <c r="B46" s="3"/>
      <c r="C46" s="3"/>
      <c r="D46" s="3"/>
      <c r="E46" s="3"/>
      <c r="F46" s="3"/>
      <c r="G46" s="3"/>
      <c r="H46" s="3"/>
    </row>
    <row r="47" spans="1:9" ht="17.25" customHeight="1">
      <c r="A47" s="1"/>
      <c r="B47" s="33" t="str">
        <f>[8]Rekv!$C$26</f>
        <v>Директор</v>
      </c>
      <c r="C47" s="159" t="s">
        <v>63</v>
      </c>
      <c r="D47" s="159"/>
      <c r="E47" s="159"/>
      <c r="F47" s="34"/>
      <c r="G47" s="35" t="str">
        <f>[8]Rekv!$C$27</f>
        <v>Ю.О. Головко</v>
      </c>
      <c r="H47" s="36"/>
    </row>
    <row r="48" spans="1:9" ht="25.5" customHeight="1">
      <c r="A48" s="1"/>
      <c r="B48" s="37" t="s">
        <v>64</v>
      </c>
      <c r="C48" s="160" t="s">
        <v>65</v>
      </c>
      <c r="D48" s="160"/>
      <c r="E48" s="160"/>
      <c r="F48" s="160" t="s">
        <v>66</v>
      </c>
      <c r="G48" s="160"/>
      <c r="H48" s="160"/>
    </row>
  </sheetData>
  <mergeCells count="14">
    <mergeCell ref="A2:H4"/>
    <mergeCell ref="A6:H6"/>
    <mergeCell ref="C47:E47"/>
    <mergeCell ref="C48:E48"/>
    <mergeCell ref="F48:H48"/>
    <mergeCell ref="B9:H9"/>
    <mergeCell ref="B10:H10"/>
    <mergeCell ref="B12:H12"/>
    <mergeCell ref="A13:H13"/>
    <mergeCell ref="A14:A15"/>
    <mergeCell ref="B14:B15"/>
    <mergeCell ref="C14:C15"/>
    <mergeCell ref="D14:D15"/>
    <mergeCell ref="E14:H14"/>
  </mergeCells>
  <conditionalFormatting sqref="B5 B7:B8">
    <cfRule type="containsText" dxfId="1" priority="1" operator="containsText" text="Для корек">
      <formula>NOT(ISERROR(SEARCH("Для корек",B5)))</formula>
    </cfRule>
  </conditionalFormatting>
  <pageMargins left="0.55118110236220474" right="0.39370078740157483" top="0.35433070866141736" bottom="0.234375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499984740745262"/>
    <pageSetUpPr fitToPage="1"/>
  </sheetPr>
  <dimension ref="A1:V64"/>
  <sheetViews>
    <sheetView view="pageBreakPreview" topLeftCell="A19" zoomScale="85" zoomScaleSheetLayoutView="85" workbookViewId="0">
      <selection activeCell="B57" sqref="B57"/>
    </sheetView>
  </sheetViews>
  <sheetFormatPr defaultColWidth="9.140625" defaultRowHeight="15"/>
  <cols>
    <col min="1" max="1" width="8.5703125" style="89" customWidth="1"/>
    <col min="2" max="2" width="57" style="41" customWidth="1"/>
    <col min="3" max="3" width="7.5703125" style="41" customWidth="1"/>
    <col min="4" max="4" width="9.7109375" style="41" customWidth="1"/>
    <col min="5" max="5" width="11.85546875" style="41" customWidth="1"/>
    <col min="6" max="6" width="11" style="41" customWidth="1"/>
    <col min="7" max="7" width="15.42578125" style="41" customWidth="1"/>
    <col min="8" max="8" width="7.7109375" style="41" customWidth="1"/>
    <col min="9" max="9" width="10.140625" style="41" customWidth="1"/>
    <col min="10" max="12" width="7.7109375" style="41" customWidth="1"/>
    <col min="13" max="13" width="11" style="41" customWidth="1"/>
    <col min="14" max="16" width="7.7109375" style="41" customWidth="1"/>
    <col min="17" max="17" width="10.42578125" style="41" customWidth="1"/>
    <col min="18" max="20" width="9.140625" style="41" customWidth="1"/>
    <col min="21" max="16384" width="9.140625" style="41"/>
  </cols>
  <sheetData>
    <row r="1" spans="1:22">
      <c r="F1" s="39" t="s">
        <v>67</v>
      </c>
    </row>
    <row r="2" spans="1:22" ht="14.45" customHeight="1">
      <c r="A2" s="1"/>
      <c r="B2" s="2"/>
      <c r="C2" s="3"/>
      <c r="E2" s="170" t="s">
        <v>369</v>
      </c>
      <c r="F2" s="170"/>
      <c r="G2" s="7" t="s">
        <v>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24" customHeight="1">
      <c r="A3" s="9" t="s">
        <v>1</v>
      </c>
      <c r="B3" s="42"/>
      <c r="C3" s="9"/>
      <c r="D3" s="43"/>
      <c r="E3" s="44"/>
      <c r="F3" s="44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>
      <c r="A4" s="45" t="s">
        <v>68</v>
      </c>
      <c r="B4" s="42"/>
      <c r="C4" s="45"/>
      <c r="D4" s="43"/>
      <c r="E4" s="44"/>
      <c r="F4" s="44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>
      <c r="A5" s="45" t="str">
        <f>[8]Rekv!$C$4</f>
        <v>Комунального підприємства «Сєвєродонецьктеплокомуненерго»</v>
      </c>
      <c r="B5" s="42"/>
      <c r="C5" s="45"/>
      <c r="D5" s="43"/>
      <c r="E5" s="44"/>
      <c r="F5" s="44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>
      <c r="A6" s="45" t="str">
        <f>[8]Rekv!$C$6</f>
        <v>на 2021-2022 рр.</v>
      </c>
      <c r="B6" s="42"/>
      <c r="C6" s="45"/>
      <c r="D6" s="43"/>
      <c r="E6" s="44"/>
      <c r="F6" s="44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>
      <c r="A7" s="171" t="s">
        <v>3</v>
      </c>
      <c r="B7" s="171"/>
      <c r="C7" s="171"/>
      <c r="D7" s="171"/>
      <c r="E7" s="171"/>
      <c r="F7" s="171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ht="14.45" customHeight="1">
      <c r="A8" s="172" t="s">
        <v>4</v>
      </c>
      <c r="B8" s="175" t="s">
        <v>69</v>
      </c>
      <c r="C8" s="178" t="s">
        <v>6</v>
      </c>
      <c r="D8" s="83"/>
      <c r="E8" s="181" t="s">
        <v>71</v>
      </c>
      <c r="F8" s="182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25.5" customHeight="1">
      <c r="A9" s="173"/>
      <c r="B9" s="176"/>
      <c r="C9" s="179"/>
      <c r="D9" s="168" t="s">
        <v>72</v>
      </c>
      <c r="E9" s="183"/>
      <c r="F9" s="18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2" ht="30.75" customHeight="1">
      <c r="A10" s="174"/>
      <c r="B10" s="177"/>
      <c r="C10" s="180"/>
      <c r="D10" s="169"/>
      <c r="E10" s="46" t="s">
        <v>9</v>
      </c>
      <c r="F10" s="46" t="s">
        <v>11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>
      <c r="A11" s="47"/>
      <c r="B11" s="48"/>
      <c r="C11" s="49"/>
      <c r="D11" s="50" t="str">
        <f>[9]реквізіти!C21</f>
        <v>2021-2022</v>
      </c>
      <c r="E11" s="50" t="str">
        <f>[8]Rekv!$C$21</f>
        <v>2021-2022</v>
      </c>
      <c r="F11" s="50" t="str">
        <f>[8]Rekv!$C$21</f>
        <v>2021-2022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pans="1:22" ht="12" customHeight="1">
      <c r="A12" s="51">
        <v>1</v>
      </c>
      <c r="B12" s="46">
        <v>2</v>
      </c>
      <c r="C12" s="10">
        <v>3</v>
      </c>
      <c r="D12" s="13">
        <v>7</v>
      </c>
      <c r="E12" s="13" t="s">
        <v>73</v>
      </c>
      <c r="F12" s="13" t="s">
        <v>74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ht="12" customHeight="1">
      <c r="A13" s="52">
        <v>1</v>
      </c>
      <c r="B13" s="53" t="s">
        <v>75</v>
      </c>
      <c r="C13" s="54" t="s">
        <v>39</v>
      </c>
      <c r="D13" s="55">
        <f>D14+D20+D21+D25</f>
        <v>745.08279946658274</v>
      </c>
      <c r="E13" s="55">
        <f>E14+E20+E21+E25</f>
        <v>194.82485864133781</v>
      </c>
      <c r="F13" s="55">
        <f t="shared" ref="F13" si="0">F14+F20+F21+F25</f>
        <v>550.25794082524499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pans="1:22" ht="12" customHeight="1">
      <c r="A14" s="56" t="s">
        <v>15</v>
      </c>
      <c r="B14" s="57" t="s">
        <v>76</v>
      </c>
      <c r="C14" s="54" t="s">
        <v>39</v>
      </c>
      <c r="D14" s="58">
        <f>SUM(D15:D18)</f>
        <v>494.97391222395629</v>
      </c>
      <c r="E14" s="58">
        <f>SUM(E15:E18)</f>
        <v>128.9238811733463</v>
      </c>
      <c r="F14" s="58">
        <f t="shared" ref="F14" si="1">SUM(F15:F18)</f>
        <v>366.05003105060996</v>
      </c>
      <c r="G14" s="20"/>
      <c r="H14" s="94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ht="12" customHeight="1">
      <c r="A15" s="56" t="s">
        <v>77</v>
      </c>
      <c r="B15" s="57" t="s">
        <v>78</v>
      </c>
      <c r="C15" s="54" t="s">
        <v>39</v>
      </c>
      <c r="D15" s="59">
        <f>E15+F15</f>
        <v>213.92907630395629</v>
      </c>
      <c r="E15" s="59">
        <f>[9]ВИТРАТИ!AJ58</f>
        <v>56.367989929037947</v>
      </c>
      <c r="F15" s="59">
        <f>[9]ВИТРАТИ!AL58</f>
        <v>157.56108637491835</v>
      </c>
      <c r="G15" s="95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ht="12" customHeight="1">
      <c r="A16" s="56" t="s">
        <v>80</v>
      </c>
      <c r="B16" s="57" t="s">
        <v>81</v>
      </c>
      <c r="C16" s="54" t="s">
        <v>39</v>
      </c>
      <c r="D16" s="59">
        <f t="shared" ref="D16:D19" si="2">E16+F16</f>
        <v>0</v>
      </c>
      <c r="E16" s="59">
        <v>0</v>
      </c>
      <c r="F16" s="59"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ht="12" customHeight="1">
      <c r="A17" s="56" t="s">
        <v>82</v>
      </c>
      <c r="B17" s="57" t="s">
        <v>83</v>
      </c>
      <c r="C17" s="54" t="s">
        <v>39</v>
      </c>
      <c r="D17" s="59">
        <f t="shared" si="2"/>
        <v>1.9977499999999999</v>
      </c>
      <c r="E17" s="59">
        <f>[9]ВИТРАТИ!AJ60</f>
        <v>0.5263854443083622</v>
      </c>
      <c r="F17" s="59">
        <f>[9]ВИТРАТИ!AL60</f>
        <v>1.4713645556916377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:22" ht="12" customHeight="1">
      <c r="A18" s="60" t="s">
        <v>84</v>
      </c>
      <c r="B18" s="61" t="s">
        <v>85</v>
      </c>
      <c r="C18" s="62" t="s">
        <v>39</v>
      </c>
      <c r="D18" s="63">
        <f>E18+F18</f>
        <v>279.04708591999997</v>
      </c>
      <c r="E18" s="63">
        <f>[9]ВИТРАТИ!AJ61</f>
        <v>72.029505799999995</v>
      </c>
      <c r="F18" s="63">
        <f>[9]ВИТРАТИ!AL61</f>
        <v>207.01758011999999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ht="12" customHeight="1">
      <c r="A19" s="60" t="s">
        <v>86</v>
      </c>
      <c r="B19" s="64" t="s">
        <v>87</v>
      </c>
      <c r="C19" s="62" t="s">
        <v>39</v>
      </c>
      <c r="D19" s="63">
        <f t="shared" si="2"/>
        <v>279.04708591999997</v>
      </c>
      <c r="E19" s="63">
        <f>[9]ВИТРАТИ!AJ62</f>
        <v>72.029505799999995</v>
      </c>
      <c r="F19" s="63">
        <f>[9]ВИТРАТИ!AL62</f>
        <v>207.01758011999999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ht="12" customHeight="1">
      <c r="A20" s="65" t="s">
        <v>17</v>
      </c>
      <c r="B20" s="66" t="s">
        <v>88</v>
      </c>
      <c r="C20" s="10" t="s">
        <v>39</v>
      </c>
      <c r="D20" s="59">
        <f>E20+F20</f>
        <v>152.49722942361603</v>
      </c>
      <c r="E20" s="59">
        <f>[9]ВИТРАТИ!AJ63</f>
        <v>40.181364968561823</v>
      </c>
      <c r="F20" s="59">
        <f>[9]ВИТРАТИ!AL63</f>
        <v>112.31586445505421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:22" ht="12" customHeight="1">
      <c r="A21" s="65" t="s">
        <v>19</v>
      </c>
      <c r="B21" s="57" t="s">
        <v>89</v>
      </c>
      <c r="C21" s="54" t="s">
        <v>39</v>
      </c>
      <c r="D21" s="55">
        <f>SUM(D22:D24)</f>
        <v>88.724020473195537</v>
      </c>
      <c r="E21" s="58">
        <f t="shared" ref="E21:F21" si="3">SUM(E22:E24)</f>
        <v>23.377816512380054</v>
      </c>
      <c r="F21" s="58">
        <f t="shared" si="3"/>
        <v>65.346203960815473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:22" ht="12" customHeight="1">
      <c r="A22" s="56" t="s">
        <v>90</v>
      </c>
      <c r="B22" s="57" t="s">
        <v>91</v>
      </c>
      <c r="C22" s="54" t="s">
        <v>39</v>
      </c>
      <c r="D22" s="59">
        <f t="shared" ref="D22:D32" si="4">E22+F22</f>
        <v>33.54939047319553</v>
      </c>
      <c r="E22" s="59">
        <f>[9]ВИТРАТИ!AJ65</f>
        <v>8.8399002930836001</v>
      </c>
      <c r="F22" s="59">
        <f>[9]ВИТРАТИ!AL65</f>
        <v>24.709490180111928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:22" ht="12" customHeight="1">
      <c r="A23" s="56" t="s">
        <v>92</v>
      </c>
      <c r="B23" s="57" t="s">
        <v>93</v>
      </c>
      <c r="C23" s="54" t="s">
        <v>39</v>
      </c>
      <c r="D23" s="59">
        <f t="shared" si="4"/>
        <v>20.322400000000002</v>
      </c>
      <c r="E23" s="59">
        <f>[9]ВИТРАТИ!AJ66</f>
        <v>5.3547318500374228</v>
      </c>
      <c r="F23" s="59">
        <f>[9]ВИТРАТИ!AL66</f>
        <v>14.967668149962579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  <row r="24" spans="1:22" ht="12" customHeight="1">
      <c r="A24" s="56" t="s">
        <v>94</v>
      </c>
      <c r="B24" s="67" t="s">
        <v>95</v>
      </c>
      <c r="C24" s="54" t="s">
        <v>39</v>
      </c>
      <c r="D24" s="59">
        <f t="shared" si="4"/>
        <v>34.852229999999999</v>
      </c>
      <c r="E24" s="59">
        <f>[9]ВИТРАТИ!AJ67</f>
        <v>9.1831843692590311</v>
      </c>
      <c r="F24" s="59">
        <f>[9]ВИТРАТИ!AL67</f>
        <v>25.669045630740968</v>
      </c>
      <c r="G24" s="20"/>
      <c r="H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</row>
    <row r="25" spans="1:22" ht="12" customHeight="1">
      <c r="A25" s="56" t="s">
        <v>96</v>
      </c>
      <c r="B25" s="57" t="s">
        <v>97</v>
      </c>
      <c r="C25" s="54" t="s">
        <v>39</v>
      </c>
      <c r="D25" s="55">
        <f>SUM(D26:D28)</f>
        <v>8.8876373458148983</v>
      </c>
      <c r="E25" s="58">
        <f t="shared" ref="E25" si="5">SUM(E26:E28)</f>
        <v>2.3417959870496152</v>
      </c>
      <c r="F25" s="58">
        <f>SUM(F26:F28)</f>
        <v>6.5458413587652844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</row>
    <row r="26" spans="1:22" ht="12" customHeight="1">
      <c r="A26" s="56" t="s">
        <v>98</v>
      </c>
      <c r="B26" s="57" t="s">
        <v>99</v>
      </c>
      <c r="C26" s="54" t="s">
        <v>39</v>
      </c>
      <c r="D26" s="59">
        <f>E26+F26</f>
        <v>7.1492667212340049</v>
      </c>
      <c r="E26" s="59">
        <f>[9]ВИТРАТИ!AJ74</f>
        <v>1.8837541932352644</v>
      </c>
      <c r="F26" s="59">
        <f>[9]ВИТРАТИ!AL74</f>
        <v>5.26551252799874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ht="12" customHeight="1">
      <c r="A27" s="56" t="s">
        <v>100</v>
      </c>
      <c r="B27" s="57" t="s">
        <v>91</v>
      </c>
      <c r="C27" s="54" t="s">
        <v>39</v>
      </c>
      <c r="D27" s="59">
        <f>E27+F27</f>
        <v>1.4740157824190152</v>
      </c>
      <c r="E27" s="59">
        <f>[9]ВИТРАТИ!AJ75</f>
        <v>0.38838716183014466</v>
      </c>
      <c r="F27" s="59">
        <f>[9]ВИТРАТИ!AL75</f>
        <v>1.0856286205888706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</row>
    <row r="28" spans="1:22" ht="12" customHeight="1">
      <c r="A28" s="56" t="s">
        <v>101</v>
      </c>
      <c r="B28" s="57" t="s">
        <v>102</v>
      </c>
      <c r="C28" s="54" t="s">
        <v>39</v>
      </c>
      <c r="D28" s="59">
        <f>E28+F28</f>
        <v>0.26435484216187938</v>
      </c>
      <c r="E28" s="59">
        <f>[9]ВИТРАТИ!AJ76</f>
        <v>6.9654631984206156E-2</v>
      </c>
      <c r="F28" s="59">
        <f>[9]ВИТРАТИ!AL76</f>
        <v>0.19470021017767322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</row>
    <row r="29" spans="1:22" ht="12" customHeight="1">
      <c r="A29" s="68">
        <v>2</v>
      </c>
      <c r="B29" s="69" t="s">
        <v>103</v>
      </c>
      <c r="C29" s="10" t="s">
        <v>39</v>
      </c>
      <c r="D29" s="55">
        <f>SUM(D30:D32)</f>
        <v>25.214514179146214</v>
      </c>
      <c r="E29" s="58">
        <f t="shared" ref="E29:F29" si="6">SUM(E30:E32)</f>
        <v>6.6437508443045337</v>
      </c>
      <c r="F29" s="58">
        <f t="shared" si="6"/>
        <v>18.570763334841686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ht="12" customHeight="1">
      <c r="A30" s="65" t="s">
        <v>22</v>
      </c>
      <c r="B30" s="70" t="s">
        <v>99</v>
      </c>
      <c r="C30" s="10" t="s">
        <v>39</v>
      </c>
      <c r="D30" s="59">
        <f t="shared" si="4"/>
        <v>18.873947873079391</v>
      </c>
      <c r="E30" s="59">
        <f>[9]ВИТРАТИ!AJ82</f>
        <v>4.9730804340001322</v>
      </c>
      <c r="F30" s="59">
        <f>[9]ВИТРАТИ!AL82</f>
        <v>13.90086743907926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</row>
    <row r="31" spans="1:22" ht="12" customHeight="1">
      <c r="A31" s="65" t="s">
        <v>24</v>
      </c>
      <c r="B31" s="70" t="s">
        <v>104</v>
      </c>
      <c r="C31" s="10" t="s">
        <v>39</v>
      </c>
      <c r="D31" s="59">
        <f t="shared" si="4"/>
        <v>3.7976849932345385</v>
      </c>
      <c r="E31" s="59">
        <f>[9]ВИТРАТИ!AJ83</f>
        <v>1.0006487811322549</v>
      </c>
      <c r="F31" s="59">
        <f>[9]ВИТРАТИ!AL83</f>
        <v>2.7970362121022836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</row>
    <row r="32" spans="1:22" ht="12" customHeight="1">
      <c r="A32" s="65" t="s">
        <v>26</v>
      </c>
      <c r="B32" s="71" t="s">
        <v>102</v>
      </c>
      <c r="C32" s="10" t="s">
        <v>39</v>
      </c>
      <c r="D32" s="59">
        <f t="shared" si="4"/>
        <v>2.5428813128322876</v>
      </c>
      <c r="E32" s="59">
        <f>[9]ВИТРАТИ!AJ84</f>
        <v>0.67002162917214625</v>
      </c>
      <c r="F32" s="59">
        <f>[9]ВИТРАТИ!AL84</f>
        <v>1.8728596836601414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</row>
    <row r="33" spans="1:22" ht="12" customHeight="1">
      <c r="A33" s="52" t="s">
        <v>105</v>
      </c>
      <c r="B33" s="53" t="s">
        <v>106</v>
      </c>
      <c r="C33" s="10" t="s">
        <v>39</v>
      </c>
      <c r="D33" s="58">
        <f t="shared" ref="D33:F33" si="7">SUM(D34:D36)</f>
        <v>0</v>
      </c>
      <c r="E33" s="58">
        <f t="shared" si="7"/>
        <v>0</v>
      </c>
      <c r="F33" s="58">
        <f t="shared" si="7"/>
        <v>0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</row>
    <row r="34" spans="1:22" ht="12" customHeight="1">
      <c r="A34" s="56" t="s">
        <v>28</v>
      </c>
      <c r="B34" s="57" t="s">
        <v>99</v>
      </c>
      <c r="C34" s="10" t="s">
        <v>39</v>
      </c>
      <c r="D34" s="59" t="s">
        <v>79</v>
      </c>
      <c r="E34" s="59" t="s">
        <v>79</v>
      </c>
      <c r="F34" s="59" t="s">
        <v>79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</row>
    <row r="35" spans="1:22" ht="12" customHeight="1">
      <c r="A35" s="56" t="s">
        <v>30</v>
      </c>
      <c r="B35" s="57" t="s">
        <v>91</v>
      </c>
      <c r="C35" s="10" t="s">
        <v>39</v>
      </c>
      <c r="D35" s="59" t="s">
        <v>79</v>
      </c>
      <c r="E35" s="59" t="s">
        <v>79</v>
      </c>
      <c r="F35" s="59" t="s">
        <v>79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2" ht="12" customHeight="1">
      <c r="A36" s="65" t="s">
        <v>31</v>
      </c>
      <c r="B36" s="72" t="s">
        <v>107</v>
      </c>
      <c r="C36" s="10" t="s">
        <v>39</v>
      </c>
      <c r="D36" s="59" t="s">
        <v>79</v>
      </c>
      <c r="E36" s="59" t="s">
        <v>79</v>
      </c>
      <c r="F36" s="59" t="s">
        <v>79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</row>
    <row r="37" spans="1:22" ht="12" customHeight="1">
      <c r="A37" s="68" t="s">
        <v>108</v>
      </c>
      <c r="B37" s="73" t="s">
        <v>109</v>
      </c>
      <c r="C37" s="10" t="s">
        <v>39</v>
      </c>
      <c r="D37" s="59">
        <v>0</v>
      </c>
      <c r="E37" s="59">
        <v>0</v>
      </c>
      <c r="F37" s="59">
        <v>0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1:22" ht="12" customHeight="1">
      <c r="A38" s="68" t="s">
        <v>37</v>
      </c>
      <c r="B38" s="73" t="s">
        <v>110</v>
      </c>
      <c r="C38" s="10" t="s">
        <v>39</v>
      </c>
      <c r="D38" s="59">
        <v>0</v>
      </c>
      <c r="E38" s="59">
        <v>0</v>
      </c>
      <c r="F38" s="59">
        <v>0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s="96" customFormat="1" ht="12" customHeight="1">
      <c r="A39" s="68" t="s">
        <v>45</v>
      </c>
      <c r="B39" s="73" t="s">
        <v>111</v>
      </c>
      <c r="C39" s="74" t="s">
        <v>39</v>
      </c>
      <c r="D39" s="55">
        <f>D13+D29+D33+D37+D38</f>
        <v>770.29731364572899</v>
      </c>
      <c r="E39" s="55">
        <f>E13+E29+E33+E37+E38</f>
        <v>201.46860948564233</v>
      </c>
      <c r="F39" s="55">
        <f t="shared" ref="F39" si="8">F13+F29+F33+F37+F38</f>
        <v>568.82870416008666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s="96" customFormat="1" ht="12" customHeight="1">
      <c r="A40" s="68" t="s">
        <v>52</v>
      </c>
      <c r="B40" s="73" t="s">
        <v>112</v>
      </c>
      <c r="C40" s="74" t="s">
        <v>39</v>
      </c>
      <c r="D40" s="76">
        <v>0</v>
      </c>
      <c r="E40" s="75">
        <v>0</v>
      </c>
      <c r="F40" s="75">
        <v>0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s="96" customFormat="1" ht="12" customHeight="1">
      <c r="A41" s="68" t="s">
        <v>113</v>
      </c>
      <c r="B41" s="73" t="s">
        <v>114</v>
      </c>
      <c r="C41" s="74" t="s">
        <v>39</v>
      </c>
      <c r="D41" s="58">
        <f t="shared" ref="D41:F41" si="9">SUM(D42:D46)</f>
        <v>15.40594627291458</v>
      </c>
      <c r="E41" s="58">
        <f t="shared" si="9"/>
        <v>4.0293721897128467</v>
      </c>
      <c r="F41" s="58">
        <f t="shared" si="9"/>
        <v>11.376574083201733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2" ht="12" customHeight="1">
      <c r="A42" s="65" t="s">
        <v>115</v>
      </c>
      <c r="B42" s="70" t="s">
        <v>116</v>
      </c>
      <c r="C42" s="10" t="s">
        <v>117</v>
      </c>
      <c r="D42" s="59" t="s">
        <v>79</v>
      </c>
      <c r="E42" s="59" t="s">
        <v>79</v>
      </c>
      <c r="F42" s="59" t="s">
        <v>79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12" customHeight="1">
      <c r="A43" s="65" t="s">
        <v>118</v>
      </c>
      <c r="B43" s="70" t="s">
        <v>119</v>
      </c>
      <c r="C43" s="10" t="s">
        <v>39</v>
      </c>
      <c r="D43" s="77" t="s">
        <v>79</v>
      </c>
      <c r="E43" s="77" t="s">
        <v>79</v>
      </c>
      <c r="F43" s="77" t="s">
        <v>79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2" ht="12" customHeight="1">
      <c r="A44" s="65" t="s">
        <v>120</v>
      </c>
      <c r="B44" s="70" t="s">
        <v>121</v>
      </c>
      <c r="C44" s="10" t="s">
        <v>39</v>
      </c>
      <c r="D44" s="77" t="s">
        <v>79</v>
      </c>
      <c r="E44" s="77" t="s">
        <v>79</v>
      </c>
      <c r="F44" s="77" t="s">
        <v>79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ht="12" customHeight="1">
      <c r="A45" s="65" t="s">
        <v>122</v>
      </c>
      <c r="B45" s="70" t="s">
        <v>123</v>
      </c>
      <c r="C45" s="10" t="s">
        <v>39</v>
      </c>
      <c r="D45" s="59" t="s">
        <v>79</v>
      </c>
      <c r="E45" s="59" t="s">
        <v>79</v>
      </c>
      <c r="F45" s="59" t="s">
        <v>79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2" ht="12" customHeight="1">
      <c r="A46" s="65" t="s">
        <v>124</v>
      </c>
      <c r="B46" s="70" t="s">
        <v>125</v>
      </c>
      <c r="C46" s="10" t="s">
        <v>39</v>
      </c>
      <c r="D46" s="77">
        <f>E46+F46</f>
        <v>15.40594627291458</v>
      </c>
      <c r="E46" s="77">
        <f>E39*0.02</f>
        <v>4.0293721897128467</v>
      </c>
      <c r="F46" s="77">
        <f>F39*0.02</f>
        <v>11.376574083201733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s="96" customFormat="1">
      <c r="A47" s="68" t="s">
        <v>126</v>
      </c>
      <c r="B47" s="73" t="s">
        <v>127</v>
      </c>
      <c r="C47" s="74" t="s">
        <v>39</v>
      </c>
      <c r="D47" s="55">
        <f>D39+D40+D41</f>
        <v>785.70325991864354</v>
      </c>
      <c r="E47" s="55">
        <f t="shared" ref="E47:F47" si="10">E39+E40+E41</f>
        <v>205.49798167535519</v>
      </c>
      <c r="F47" s="55">
        <f t="shared" si="10"/>
        <v>580.20527824328838</v>
      </c>
      <c r="G47" s="95"/>
      <c r="H47" s="20"/>
      <c r="I47" s="97"/>
      <c r="J47" s="97"/>
      <c r="K47" s="97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s="96" customFormat="1" ht="24">
      <c r="A48" s="68" t="s">
        <v>128</v>
      </c>
      <c r="B48" s="73" t="s">
        <v>129</v>
      </c>
      <c r="C48" s="74" t="s">
        <v>14</v>
      </c>
      <c r="D48" s="55">
        <f>IFERROR((D47)*1000/(D54),"-")</f>
        <v>92.172822435624013</v>
      </c>
      <c r="E48" s="55">
        <f>IFERROR((E47)*1000/(E54),"-")</f>
        <v>91.493057445450987</v>
      </c>
      <c r="F48" s="55">
        <f>IFERROR((F47)*1000/(F54),"-")</f>
        <v>92.416011341372027</v>
      </c>
      <c r="G48" s="20"/>
      <c r="H48" s="20"/>
      <c r="I48" s="98"/>
      <c r="J48" s="98"/>
      <c r="K48" s="9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1:22" s="99" customFormat="1">
      <c r="A49" s="65" t="s">
        <v>130</v>
      </c>
      <c r="B49" s="70" t="s">
        <v>23</v>
      </c>
      <c r="C49" s="10" t="s">
        <v>14</v>
      </c>
      <c r="D49" s="75">
        <f>D48</f>
        <v>92.172822435624013</v>
      </c>
      <c r="E49" s="75">
        <f>E48</f>
        <v>91.493057445450987</v>
      </c>
      <c r="F49" s="75">
        <f>F48</f>
        <v>92.416011341372027</v>
      </c>
      <c r="G49" s="20"/>
      <c r="H49" s="20"/>
      <c r="I49" s="95"/>
      <c r="J49" s="95"/>
      <c r="K49" s="95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1:22">
      <c r="A50" s="65" t="s">
        <v>131</v>
      </c>
      <c r="B50" s="70" t="s">
        <v>25</v>
      </c>
      <c r="C50" s="10" t="s">
        <v>14</v>
      </c>
      <c r="D50" s="75">
        <f>D5*1000/D52</f>
        <v>0</v>
      </c>
      <c r="E50" s="75">
        <f>E5*1000/E52</f>
        <v>0</v>
      </c>
      <c r="F50" s="75">
        <f>F5*1000/F52</f>
        <v>0</v>
      </c>
      <c r="G50" s="20"/>
      <c r="H50" s="20"/>
      <c r="I50" s="97"/>
      <c r="J50" s="97"/>
      <c r="K50" s="97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>
      <c r="A51" s="65" t="s">
        <v>132</v>
      </c>
      <c r="B51" s="71" t="s">
        <v>20</v>
      </c>
      <c r="C51" s="10" t="s">
        <v>14</v>
      </c>
      <c r="D51" s="75">
        <f>D40*1000/D54</f>
        <v>0</v>
      </c>
      <c r="E51" s="75">
        <f>E40*1000/E54</f>
        <v>0</v>
      </c>
      <c r="F51" s="75">
        <f>F40*1000/F54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1:22" ht="24">
      <c r="A52" s="153">
        <v>11</v>
      </c>
      <c r="B52" s="53" t="s">
        <v>133</v>
      </c>
      <c r="C52" s="154" t="s">
        <v>47</v>
      </c>
      <c r="D52" s="78">
        <f>D53+D54</f>
        <v>8700.0209999999988</v>
      </c>
      <c r="E52" s="78">
        <f t="shared" ref="E52:F52" si="11">E53+E54</f>
        <v>2292.366445931661</v>
      </c>
      <c r="F52" s="78">
        <f t="shared" si="11"/>
        <v>6407.6245540683385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1:22">
      <c r="A53" s="65" t="s">
        <v>134</v>
      </c>
      <c r="B53" s="155" t="s">
        <v>135</v>
      </c>
      <c r="C53" s="10" t="s">
        <v>47</v>
      </c>
      <c r="D53" s="79">
        <f>'[9]Д 7'!G36</f>
        <v>175.78100000000001</v>
      </c>
      <c r="E53" s="80">
        <f>'[9]Д 7'!$G$38</f>
        <v>46.316445931660823</v>
      </c>
      <c r="F53" s="80">
        <f>'[9]Д 7'!$G$39</f>
        <v>129.4345540683392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>
      <c r="A54" s="65" t="s">
        <v>136</v>
      </c>
      <c r="B54" s="81" t="s">
        <v>137</v>
      </c>
      <c r="C54" s="10" t="s">
        <v>47</v>
      </c>
      <c r="D54" s="79">
        <f>'[9]Д 7'!G44</f>
        <v>8524.239999999998</v>
      </c>
      <c r="E54" s="80">
        <f>'[9]Д 7'!$G$45</f>
        <v>2246.0500000000002</v>
      </c>
      <c r="F54" s="80">
        <f>'[9]Д 7'!$G$46</f>
        <v>6278.19</v>
      </c>
      <c r="G54" s="20"/>
      <c r="H54" s="100"/>
      <c r="I54" s="10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24">
      <c r="A55" s="65" t="s">
        <v>138</v>
      </c>
      <c r="B55" s="70" t="s">
        <v>139</v>
      </c>
      <c r="C55" s="10" t="s">
        <v>14</v>
      </c>
      <c r="D55" s="82" t="s">
        <v>79</v>
      </c>
      <c r="E55" s="80">
        <f>'[9]1_Data'!G97</f>
        <v>1554.37</v>
      </c>
      <c r="F55" s="80">
        <f>'[9]1_Data'!G99</f>
        <v>1599.32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1:22">
      <c r="A56" s="84"/>
      <c r="B56" s="85"/>
      <c r="C56" s="86"/>
      <c r="D56" s="87"/>
      <c r="E56" s="88"/>
      <c r="F56" s="88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1:22">
      <c r="B57" s="9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1:22" ht="17.25" customHeight="1">
      <c r="B58" s="33"/>
      <c r="C58" s="93"/>
      <c r="D58" s="91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1:22" ht="25.5" customHeight="1">
      <c r="B59" s="92"/>
      <c r="C59" s="92"/>
      <c r="D59" s="9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1:22"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1:22"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1:22"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1:22"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1:22"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</sheetData>
  <mergeCells count="7">
    <mergeCell ref="D9:D10"/>
    <mergeCell ref="E2:F2"/>
    <mergeCell ref="A7:F7"/>
    <mergeCell ref="A8:A10"/>
    <mergeCell ref="B8:B10"/>
    <mergeCell ref="C8:C10"/>
    <mergeCell ref="E8:F9"/>
  </mergeCells>
  <conditionalFormatting sqref="B2">
    <cfRule type="containsText" dxfId="0" priority="1" operator="containsText" text="Для корек">
      <formula>NOT(ISERROR(SEARCH("Для корек",B2)))</formula>
    </cfRule>
  </conditionalFormatting>
  <hyperlinks>
    <hyperlink ref="G2" location="зміст!A1" display="зміст!A1"/>
  </hyperlinks>
  <pageMargins left="0.28125" right="0.26583333333333331" top="0.25666666666666665" bottom="0.23833333333333334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0"/>
  <sheetViews>
    <sheetView workbookViewId="0">
      <pane ySplit="6" topLeftCell="A64" activePane="bottomLeft" state="frozen"/>
      <selection pane="bottomLeft" activeCell="K17" sqref="K17"/>
    </sheetView>
  </sheetViews>
  <sheetFormatPr defaultRowHeight="15"/>
  <cols>
    <col min="1" max="1" width="5" style="101" customWidth="1"/>
    <col min="2" max="2" width="33.28515625" style="101" customWidth="1"/>
    <col min="3" max="3" width="16.85546875" style="101" customWidth="1"/>
    <col min="4" max="4" width="11" style="101" hidden="1" customWidth="1"/>
    <col min="5" max="9" width="11.5703125" style="101" bestFit="1" customWidth="1"/>
    <col min="10" max="10" width="9.28515625" style="103" bestFit="1" customWidth="1"/>
    <col min="11" max="16384" width="9.140625" style="101"/>
  </cols>
  <sheetData>
    <row r="1" spans="1:11" hidden="1">
      <c r="F1" s="102">
        <f>'[9]25_Прямі'!$E$6</f>
        <v>0.89595892796859844</v>
      </c>
      <c r="G1" s="102">
        <f>'[9]25_Прямі'!$F$6</f>
        <v>2.5493163044976635E-3</v>
      </c>
      <c r="H1" s="102">
        <f>'[9]25_Прямі'!$G$6</f>
        <v>7.0347623322935357E-2</v>
      </c>
      <c r="I1" s="102">
        <f>'[9]25_Прямі'!$H$6</f>
        <v>3.1144132403968489E-2</v>
      </c>
    </row>
    <row r="2" spans="1:11">
      <c r="A2" s="149"/>
      <c r="B2" s="149"/>
      <c r="C2" s="149"/>
      <c r="D2" s="149"/>
      <c r="E2" s="149"/>
      <c r="F2" s="149"/>
      <c r="G2" s="149"/>
      <c r="H2" s="41"/>
      <c r="I2" s="39" t="s">
        <v>67</v>
      </c>
    </row>
    <row r="3" spans="1:11" ht="20.25" customHeight="1">
      <c r="A3" s="149"/>
      <c r="B3" s="149"/>
      <c r="C3" s="149"/>
      <c r="D3" s="149"/>
      <c r="E3" s="149"/>
      <c r="F3" s="149"/>
      <c r="G3" s="149"/>
      <c r="H3" s="170" t="s">
        <v>370</v>
      </c>
      <c r="I3" s="170"/>
    </row>
    <row r="4" spans="1:11" ht="60.75" customHeight="1" thickBot="1">
      <c r="A4" s="188" t="s">
        <v>140</v>
      </c>
      <c r="B4" s="188"/>
      <c r="C4" s="188"/>
      <c r="D4" s="188"/>
      <c r="E4" s="188"/>
      <c r="F4" s="188"/>
      <c r="G4" s="188"/>
      <c r="H4" s="188"/>
      <c r="I4" s="188"/>
    </row>
    <row r="5" spans="1:11" ht="15.75" thickBot="1">
      <c r="A5" s="189" t="s">
        <v>4</v>
      </c>
      <c r="B5" s="191" t="s">
        <v>5</v>
      </c>
      <c r="C5" s="191" t="s">
        <v>6</v>
      </c>
      <c r="D5" s="191" t="s">
        <v>141</v>
      </c>
      <c r="E5" s="191" t="s">
        <v>70</v>
      </c>
      <c r="F5" s="193" t="s">
        <v>142</v>
      </c>
      <c r="G5" s="194"/>
      <c r="H5" s="194"/>
      <c r="I5" s="195"/>
    </row>
    <row r="6" spans="1:11" ht="32.25" thickBot="1">
      <c r="A6" s="190"/>
      <c r="B6" s="192"/>
      <c r="C6" s="192"/>
      <c r="D6" s="192"/>
      <c r="E6" s="192"/>
      <c r="F6" s="104" t="s">
        <v>9</v>
      </c>
      <c r="G6" s="104" t="s">
        <v>143</v>
      </c>
      <c r="H6" s="104" t="s">
        <v>144</v>
      </c>
      <c r="I6" s="104" t="s">
        <v>145</v>
      </c>
    </row>
    <row r="7" spans="1:11" ht="16.5" thickBot="1">
      <c r="A7" s="105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</row>
    <row r="8" spans="1:11" ht="36.75" customHeight="1" thickBot="1">
      <c r="A8" s="107" t="s">
        <v>146</v>
      </c>
      <c r="B8" s="108" t="s">
        <v>147</v>
      </c>
      <c r="C8" s="106" t="s">
        <v>148</v>
      </c>
      <c r="D8" s="109">
        <f>SUM(D9:D12)</f>
        <v>0</v>
      </c>
      <c r="E8" s="110">
        <f>SUM(E9:E12)</f>
        <v>81.954209597534856</v>
      </c>
      <c r="F8" s="110">
        <f t="shared" ref="F8:I8" si="0">SUM(F9:F12)</f>
        <v>72.704760000000007</v>
      </c>
      <c r="G8" s="110">
        <f t="shared" si="0"/>
        <v>5.7083959963717081</v>
      </c>
      <c r="H8" s="110">
        <f t="shared" si="0"/>
        <v>0.20686636924519999</v>
      </c>
      <c r="I8" s="110">
        <f t="shared" si="0"/>
        <v>3.3341872319179369</v>
      </c>
      <c r="J8" s="156"/>
      <c r="K8" s="157"/>
    </row>
    <row r="9" spans="1:11" ht="24" customHeight="1" thickBot="1">
      <c r="A9" s="111" t="s">
        <v>15</v>
      </c>
      <c r="B9" s="112" t="s">
        <v>149</v>
      </c>
      <c r="C9" s="106" t="s">
        <v>150</v>
      </c>
      <c r="D9" s="109"/>
      <c r="E9" s="110">
        <f>F9+G9+H9+I9</f>
        <v>81.954209597534856</v>
      </c>
      <c r="F9" s="110">
        <f>'[10]1_Data'!$G$73</f>
        <v>72.704760000000007</v>
      </c>
      <c r="G9" s="110">
        <f>'[10]1_Data'!$G$75</f>
        <v>5.7083959963717081</v>
      </c>
      <c r="H9" s="110">
        <f>'[10]1_Data'!$G$74</f>
        <v>0.20686636924519999</v>
      </c>
      <c r="I9" s="110">
        <f>'[10]1_Data'!$G$76</f>
        <v>3.3341872319179369</v>
      </c>
      <c r="K9" s="157"/>
    </row>
    <row r="10" spans="1:11" ht="25.5" customHeight="1" thickBot="1">
      <c r="A10" s="111" t="s">
        <v>17</v>
      </c>
      <c r="B10" s="112" t="s">
        <v>151</v>
      </c>
      <c r="C10" s="106" t="s">
        <v>150</v>
      </c>
      <c r="D10" s="109"/>
      <c r="E10" s="109">
        <f t="shared" ref="E10:E11" si="1">F10+G10+H10+I10</f>
        <v>0</v>
      </c>
      <c r="F10" s="109"/>
      <c r="G10" s="109"/>
      <c r="H10" s="109"/>
      <c r="I10" s="109"/>
      <c r="K10" s="157"/>
    </row>
    <row r="11" spans="1:11" ht="25.5" customHeight="1" thickBot="1">
      <c r="A11" s="111" t="s">
        <v>19</v>
      </c>
      <c r="B11" s="112" t="s">
        <v>152</v>
      </c>
      <c r="C11" s="106" t="s">
        <v>150</v>
      </c>
      <c r="D11" s="109"/>
      <c r="E11" s="109">
        <f t="shared" si="1"/>
        <v>0</v>
      </c>
      <c r="F11" s="109"/>
      <c r="G11" s="109"/>
      <c r="H11" s="109"/>
      <c r="I11" s="109"/>
      <c r="K11" s="157"/>
    </row>
    <row r="12" spans="1:11" ht="27" customHeight="1" thickBot="1">
      <c r="A12" s="111" t="s">
        <v>96</v>
      </c>
      <c r="B12" s="112" t="s">
        <v>153</v>
      </c>
      <c r="C12" s="106" t="s">
        <v>150</v>
      </c>
      <c r="D12" s="109"/>
      <c r="E12" s="109">
        <f>F12+G12+H12+I12</f>
        <v>0</v>
      </c>
      <c r="F12" s="109"/>
      <c r="G12" s="109"/>
      <c r="H12" s="109"/>
      <c r="I12" s="109"/>
      <c r="K12" s="157"/>
    </row>
    <row r="13" spans="1:11" ht="36" customHeight="1" thickBot="1">
      <c r="A13" s="107" t="s">
        <v>154</v>
      </c>
      <c r="B13" s="108" t="s">
        <v>155</v>
      </c>
      <c r="C13" s="106" t="s">
        <v>156</v>
      </c>
      <c r="D13" s="109">
        <f>SUM(D15:D18)</f>
        <v>0</v>
      </c>
      <c r="E13" s="113">
        <f t="shared" ref="E13:I13" si="2">SUM(E15:E18)</f>
        <v>143.33647000000002</v>
      </c>
      <c r="F13" s="113">
        <f t="shared" si="2"/>
        <v>128.42359000000002</v>
      </c>
      <c r="G13" s="113">
        <f t="shared" si="2"/>
        <v>10.083379999999998</v>
      </c>
      <c r="H13" s="113">
        <f t="shared" si="2"/>
        <v>0.36540999999999996</v>
      </c>
      <c r="I13" s="113">
        <f t="shared" si="2"/>
        <v>4.4640899999999979</v>
      </c>
      <c r="J13" s="156"/>
      <c r="K13" s="157"/>
    </row>
    <row r="14" spans="1:11" ht="16.5" thickBot="1">
      <c r="A14" s="114"/>
      <c r="B14" s="112" t="s">
        <v>157</v>
      </c>
      <c r="C14" s="185"/>
      <c r="D14" s="186"/>
      <c r="E14" s="186"/>
      <c r="F14" s="186"/>
      <c r="G14" s="186"/>
      <c r="H14" s="186"/>
      <c r="I14" s="187"/>
    </row>
    <row r="15" spans="1:11" ht="16.5" thickBot="1">
      <c r="A15" s="111" t="s">
        <v>22</v>
      </c>
      <c r="B15" s="112" t="s">
        <v>149</v>
      </c>
      <c r="C15" s="106" t="s">
        <v>150</v>
      </c>
      <c r="D15" s="109"/>
      <c r="E15" s="109">
        <f>F15+G15+H15+I15</f>
        <v>143.33647000000002</v>
      </c>
      <c r="F15" s="115">
        <f>F23</f>
        <v>128.42359000000002</v>
      </c>
      <c r="G15" s="115">
        <f>G23</f>
        <v>10.083379999999998</v>
      </c>
      <c r="H15" s="115">
        <f>H23</f>
        <v>0.36540999999999996</v>
      </c>
      <c r="I15" s="115">
        <f>I23</f>
        <v>4.4640899999999979</v>
      </c>
    </row>
    <row r="16" spans="1:11" ht="16.5" thickBot="1">
      <c r="A16" s="111" t="s">
        <v>24</v>
      </c>
      <c r="B16" s="112" t="s">
        <v>158</v>
      </c>
      <c r="C16" s="106" t="s">
        <v>150</v>
      </c>
      <c r="D16" s="109"/>
      <c r="E16" s="109">
        <f t="shared" ref="E16:E17" si="3">F16+G16+H16+I16</f>
        <v>0</v>
      </c>
      <c r="F16" s="109"/>
      <c r="G16" s="109"/>
      <c r="H16" s="109"/>
      <c r="I16" s="109"/>
    </row>
    <row r="17" spans="1:10" ht="21" customHeight="1" thickBot="1">
      <c r="A17" s="111" t="s">
        <v>26</v>
      </c>
      <c r="B17" s="112" t="s">
        <v>152</v>
      </c>
      <c r="C17" s="106" t="s">
        <v>150</v>
      </c>
      <c r="D17" s="109"/>
      <c r="E17" s="109">
        <f t="shared" si="3"/>
        <v>0</v>
      </c>
      <c r="F17" s="109"/>
      <c r="G17" s="109"/>
      <c r="H17" s="109"/>
      <c r="I17" s="109"/>
    </row>
    <row r="18" spans="1:10" ht="19.5" customHeight="1" thickBot="1">
      <c r="A18" s="111" t="s">
        <v>159</v>
      </c>
      <c r="B18" s="112" t="s">
        <v>153</v>
      </c>
      <c r="C18" s="106" t="s">
        <v>150</v>
      </c>
      <c r="D18" s="109"/>
      <c r="E18" s="109">
        <f>G18+H18+I18</f>
        <v>0</v>
      </c>
      <c r="F18" s="106" t="s">
        <v>160</v>
      </c>
      <c r="G18" s="109"/>
      <c r="H18" s="109"/>
      <c r="I18" s="109"/>
    </row>
    <row r="19" spans="1:10" ht="87" customHeight="1" thickBot="1">
      <c r="A19" s="107" t="s">
        <v>161</v>
      </c>
      <c r="B19" s="108" t="s">
        <v>162</v>
      </c>
      <c r="C19" s="106" t="s">
        <v>156</v>
      </c>
      <c r="D19" s="109"/>
      <c r="E19" s="116">
        <f>F19+G19+H19+I19</f>
        <v>21.379456802912866</v>
      </c>
      <c r="F19" s="110">
        <f>'[9]Д 7'!$G$31/1000</f>
        <v>19.155115197691952</v>
      </c>
      <c r="G19" s="110">
        <f>'[9]Д 7'!$G$33/1000</f>
        <v>1.5039939740195061</v>
      </c>
      <c r="H19" s="110">
        <f>'[9]Д 7'!$G$32/1000</f>
        <v>5.4502997809109485E-2</v>
      </c>
      <c r="I19" s="110">
        <f>'[9]Д 7'!$G$34/1000</f>
        <v>0.66584463339230127</v>
      </c>
    </row>
    <row r="20" spans="1:10" ht="27" customHeight="1" thickBot="1">
      <c r="A20" s="107" t="s">
        <v>163</v>
      </c>
      <c r="B20" s="108" t="s">
        <v>164</v>
      </c>
      <c r="C20" s="106" t="s">
        <v>150</v>
      </c>
      <c r="D20" s="109"/>
      <c r="E20" s="117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1:10" ht="39" customHeight="1" thickBot="1">
      <c r="A21" s="107" t="s">
        <v>165</v>
      </c>
      <c r="B21" s="108" t="s">
        <v>166</v>
      </c>
      <c r="C21" s="106" t="s">
        <v>156</v>
      </c>
      <c r="D21" s="118"/>
      <c r="E21" s="119">
        <f>F21+G21+H21+I21</f>
        <v>166.35378400000002</v>
      </c>
      <c r="F21" s="110">
        <f>'[9]Д 7'!$G$17/1000+'[9]Д 8'!$C$70/1000</f>
        <v>149.04615797615975</v>
      </c>
      <c r="G21" s="110">
        <f>'[9]Д 7'!$G$19/1000+'[9]Д 8'!$C$72/1000</f>
        <v>11.702593335176958</v>
      </c>
      <c r="H21" s="110">
        <f>'[9]Д 7'!$G$18/1000+'[9]Д 8'!$C$71/1000</f>
        <v>0.42408841386608093</v>
      </c>
      <c r="I21" s="110">
        <f>'[9]Д 7'!$G$20/1000+'[9]Д 8'!$C$73/1000</f>
        <v>5.1809442747972039</v>
      </c>
      <c r="J21" s="120"/>
    </row>
    <row r="22" spans="1:10" ht="39.75" customHeight="1" thickBot="1">
      <c r="A22" s="107" t="s">
        <v>167</v>
      </c>
      <c r="B22" s="108" t="s">
        <v>168</v>
      </c>
      <c r="C22" s="106" t="s">
        <v>150</v>
      </c>
      <c r="D22" s="118"/>
      <c r="E22" s="119">
        <f>F22+G22+H22+I22</f>
        <v>1.6378571970871256</v>
      </c>
      <c r="F22" s="110">
        <f>'[9]Д 8'!$C$70/1000</f>
        <v>1.4674527784677984</v>
      </c>
      <c r="G22" s="110">
        <f>'[9]Д 8'!$C$72/1000</f>
        <v>0.11521936115745267</v>
      </c>
      <c r="H22" s="121">
        <f>'[9]Д 8'!$C$71/1000</f>
        <v>4.1754160569714496E-3</v>
      </c>
      <c r="I22" s="110">
        <f>'[9]Д 8'!$C$73/1000</f>
        <v>5.1009641404903189E-2</v>
      </c>
      <c r="J22" s="122"/>
    </row>
    <row r="23" spans="1:10" ht="52.5" customHeight="1" thickBot="1">
      <c r="A23" s="107" t="s">
        <v>169</v>
      </c>
      <c r="B23" s="108" t="s">
        <v>170</v>
      </c>
      <c r="C23" s="106" t="s">
        <v>156</v>
      </c>
      <c r="D23" s="118"/>
      <c r="E23" s="123">
        <f>F23+G23+H23+I23</f>
        <v>143.33647000000002</v>
      </c>
      <c r="F23" s="124">
        <f>'[9]Д 8'!$C$61/1000</f>
        <v>128.42359000000002</v>
      </c>
      <c r="G23" s="110">
        <f>'[9]Д 8'!$C$63/1000</f>
        <v>10.083379999999998</v>
      </c>
      <c r="H23" s="110">
        <f>'[9]Д 8'!$C$62/1000</f>
        <v>0.36540999999999996</v>
      </c>
      <c r="I23" s="110">
        <f>'[9]Д 8'!$C$64/1000</f>
        <v>4.4640899999999979</v>
      </c>
      <c r="J23" s="122"/>
    </row>
    <row r="24" spans="1:10" ht="36" customHeight="1" thickBot="1">
      <c r="A24" s="107" t="s">
        <v>171</v>
      </c>
      <c r="B24" s="108" t="s">
        <v>172</v>
      </c>
      <c r="C24" s="106" t="s">
        <v>150</v>
      </c>
      <c r="D24" s="109"/>
      <c r="E24" s="110">
        <f>F24+G24+H24+I24</f>
        <v>170.09207071113775</v>
      </c>
      <c r="F24" s="110">
        <f>'[10]2_1_Виробництво_відпуск'!$Z$25/1000</f>
        <v>152.39096051823381</v>
      </c>
      <c r="G24" s="110">
        <f>'[10]2_1_Виробництво_відпуск'!$AB$25/1000</f>
        <v>11.968648610927165</v>
      </c>
      <c r="H24" s="110">
        <f>'[10]2_1_Виробництво_відпуск'!$AA$25/1000</f>
        <v>0.4337299485806243</v>
      </c>
      <c r="I24" s="110">
        <f>'[10]2_1_Виробництво_відпуск'!$AC$25/1000</f>
        <v>5.2987316333961276</v>
      </c>
    </row>
    <row r="25" spans="1:10" ht="42" customHeight="1" thickBot="1">
      <c r="A25" s="107" t="s">
        <v>173</v>
      </c>
      <c r="B25" s="108" t="s">
        <v>174</v>
      </c>
      <c r="C25" s="185"/>
      <c r="D25" s="186"/>
      <c r="E25" s="186"/>
      <c r="F25" s="186"/>
      <c r="G25" s="186"/>
      <c r="H25" s="186"/>
      <c r="I25" s="187"/>
    </row>
    <row r="26" spans="1:10" ht="16.5" thickBot="1">
      <c r="A26" s="111" t="s">
        <v>175</v>
      </c>
      <c r="B26" s="112" t="s">
        <v>176</v>
      </c>
      <c r="C26" s="106" t="s">
        <v>177</v>
      </c>
      <c r="D26" s="109"/>
      <c r="E26" s="125">
        <f>F26+G26+H26+I26</f>
        <v>23.377948185689256</v>
      </c>
      <c r="F26" s="126">
        <f>'[10]Д 8'!$F$11/1000</f>
        <v>20.94568139455507</v>
      </c>
      <c r="G26" s="126">
        <f>'[10]Д 8'!$F$13/1000</f>
        <v>1.644583093030094</v>
      </c>
      <c r="H26" s="126">
        <f>'[10]Д 8'!$F$12/1000</f>
        <v>5.9597784475456307E-2</v>
      </c>
      <c r="I26" s="126">
        <f>'[10]Д 8'!$F$14/1000</f>
        <v>0.72808591362863562</v>
      </c>
      <c r="J26" s="122"/>
    </row>
    <row r="27" spans="1:10" ht="16.5" thickBot="1">
      <c r="A27" s="111" t="s">
        <v>178</v>
      </c>
      <c r="B27" s="112" t="s">
        <v>179</v>
      </c>
      <c r="C27" s="106" t="s">
        <v>180</v>
      </c>
      <c r="D27" s="109"/>
      <c r="E27" s="109"/>
      <c r="F27" s="109"/>
      <c r="G27" s="109"/>
      <c r="H27" s="109"/>
      <c r="I27" s="109"/>
    </row>
    <row r="28" spans="1:10" ht="21" customHeight="1" thickBot="1">
      <c r="A28" s="111" t="s">
        <v>181</v>
      </c>
      <c r="B28" s="112" t="s">
        <v>182</v>
      </c>
      <c r="C28" s="106" t="s">
        <v>150</v>
      </c>
      <c r="D28" s="109"/>
      <c r="E28" s="109"/>
      <c r="F28" s="109"/>
      <c r="G28" s="109"/>
      <c r="H28" s="109"/>
      <c r="I28" s="109"/>
    </row>
    <row r="29" spans="1:10" ht="18.75" customHeight="1" thickBot="1">
      <c r="A29" s="111" t="s">
        <v>183</v>
      </c>
      <c r="B29" s="112" t="s">
        <v>184</v>
      </c>
      <c r="C29" s="106" t="s">
        <v>150</v>
      </c>
      <c r="D29" s="109"/>
      <c r="E29" s="109"/>
      <c r="F29" s="109"/>
      <c r="G29" s="109"/>
      <c r="H29" s="109"/>
      <c r="I29" s="109"/>
    </row>
    <row r="30" spans="1:10" ht="41.25" customHeight="1" thickBot="1">
      <c r="A30" s="107" t="s">
        <v>185</v>
      </c>
      <c r="B30" s="108" t="s">
        <v>186</v>
      </c>
      <c r="C30" s="106" t="s">
        <v>180</v>
      </c>
      <c r="D30" s="109"/>
      <c r="E30" s="124">
        <f>F30+G30+H30+I30</f>
        <v>27.388936152976797</v>
      </c>
      <c r="F30" s="110">
        <f>'[10]Д 8'!$D$11/1000</f>
        <v>24.539361873820877</v>
      </c>
      <c r="G30" s="110">
        <f>'[10]Д 8'!$D$13/1000</f>
        <v>1.9267465637056858</v>
      </c>
      <c r="H30" s="110">
        <f>'[10]Д 8'!$D$12/1000</f>
        <v>6.9823061497602451E-2</v>
      </c>
      <c r="I30" s="110">
        <f>'[10]Д 8'!$D$14/1000</f>
        <v>0.85300465395263425</v>
      </c>
      <c r="J30" s="122"/>
    </row>
    <row r="31" spans="1:10" ht="38.25" customHeight="1" thickBot="1">
      <c r="A31" s="107" t="s">
        <v>187</v>
      </c>
      <c r="B31" s="108" t="s">
        <v>188</v>
      </c>
      <c r="C31" s="106" t="s">
        <v>189</v>
      </c>
      <c r="D31" s="109"/>
      <c r="E31" s="110">
        <f>'[10]Д 8'!$C$10</f>
        <v>164.64269999999999</v>
      </c>
      <c r="F31" s="110">
        <f>'[10]Д 8'!$C$11</f>
        <v>164.64269999999999</v>
      </c>
      <c r="G31" s="110">
        <f>'[10]Д 8'!$C$13</f>
        <v>164.64269999999999</v>
      </c>
      <c r="H31" s="110">
        <f>'[10]Д 8'!$C$12</f>
        <v>164.64269999999999</v>
      </c>
      <c r="I31" s="110">
        <f>'[10]Д 8'!$C$14</f>
        <v>164.64269999999999</v>
      </c>
    </row>
    <row r="32" spans="1:10" ht="40.5" customHeight="1" thickBot="1">
      <c r="A32" s="107" t="s">
        <v>190</v>
      </c>
      <c r="B32" s="108" t="s">
        <v>191</v>
      </c>
      <c r="C32" s="106" t="s">
        <v>189</v>
      </c>
      <c r="D32" s="109"/>
      <c r="E32" s="110">
        <f>E31</f>
        <v>164.64269999999999</v>
      </c>
      <c r="F32" s="110">
        <f t="shared" ref="F32:I32" si="4">F31</f>
        <v>164.64269999999999</v>
      </c>
      <c r="G32" s="110">
        <f t="shared" si="4"/>
        <v>164.64269999999999</v>
      </c>
      <c r="H32" s="110">
        <f t="shared" si="4"/>
        <v>164.64269999999999</v>
      </c>
      <c r="I32" s="110">
        <f t="shared" si="4"/>
        <v>164.64269999999999</v>
      </c>
    </row>
    <row r="33" spans="1:10" ht="42" customHeight="1" thickBot="1">
      <c r="A33" s="107" t="s">
        <v>192</v>
      </c>
      <c r="B33" s="108" t="s">
        <v>193</v>
      </c>
      <c r="C33" s="106" t="s">
        <v>194</v>
      </c>
      <c r="D33" s="109"/>
      <c r="E33" s="109">
        <f>('[9]10_Електроенергія'!$C$17+'[9]10_Електроенергія'!$C$18+'[9]10_Електроенергія'!$C$19)/1000</f>
        <v>4460.8209999999999</v>
      </c>
      <c r="F33" s="109">
        <f>E33*F1</f>
        <v>3996.7124010198113</v>
      </c>
      <c r="G33" s="109">
        <f>E33*G1</f>
        <v>11.372043706745572</v>
      </c>
      <c r="H33" s="109">
        <f>E33*H1</f>
        <v>313.80815541903979</v>
      </c>
      <c r="I33" s="109">
        <f>E33*I1</f>
        <v>138.92839985440312</v>
      </c>
      <c r="J33" s="122"/>
    </row>
    <row r="34" spans="1:10" ht="41.25" customHeight="1" thickBot="1">
      <c r="A34" s="107" t="s">
        <v>195</v>
      </c>
      <c r="B34" s="108" t="s">
        <v>196</v>
      </c>
      <c r="C34" s="106" t="s">
        <v>197</v>
      </c>
      <c r="D34" s="109"/>
      <c r="E34" s="127">
        <f>'[9]10_Електроенергія'!$C$11</f>
        <v>27.177109478916336</v>
      </c>
      <c r="F34" s="127">
        <f>E34</f>
        <v>27.177109478916336</v>
      </c>
      <c r="G34" s="127">
        <f t="shared" ref="G34:I34" si="5">F34</f>
        <v>27.177109478916336</v>
      </c>
      <c r="H34" s="127">
        <f t="shared" si="5"/>
        <v>27.177109478916336</v>
      </c>
      <c r="I34" s="127">
        <f t="shared" si="5"/>
        <v>27.177109478916336</v>
      </c>
      <c r="J34" s="122"/>
    </row>
    <row r="35" spans="1:10" ht="34.5" customHeight="1" thickBot="1">
      <c r="A35" s="107" t="s">
        <v>198</v>
      </c>
      <c r="B35" s="108" t="s">
        <v>199</v>
      </c>
      <c r="C35" s="106" t="s">
        <v>200</v>
      </c>
      <c r="D35" s="109"/>
      <c r="E35" s="127">
        <f>('[9]11_Вода_Водовідв'!$E$14+'[9]11_Вода_Водовідв'!$E$22)/1000</f>
        <v>82.544801559500002</v>
      </c>
      <c r="F35" s="127">
        <f>E35*F1</f>
        <v>73.956751914630317</v>
      </c>
      <c r="G35" s="127">
        <f>E35*G1</f>
        <v>0.21043280846715751</v>
      </c>
      <c r="H35" s="127">
        <f>E35*H1</f>
        <v>5.8068306073741534</v>
      </c>
      <c r="I35" s="127">
        <f>E35*I1</f>
        <v>2.5707862290283727</v>
      </c>
      <c r="J35" s="122"/>
    </row>
    <row r="36" spans="1:10" ht="51" customHeight="1" thickBot="1">
      <c r="A36" s="107" t="s">
        <v>201</v>
      </c>
      <c r="B36" s="108" t="s">
        <v>202</v>
      </c>
      <c r="C36" s="106" t="s">
        <v>194</v>
      </c>
      <c r="D36" s="109"/>
      <c r="E36" s="109">
        <v>0</v>
      </c>
      <c r="F36" s="109">
        <v>0</v>
      </c>
      <c r="G36" s="109">
        <v>0</v>
      </c>
      <c r="H36" s="109">
        <v>0</v>
      </c>
      <c r="I36" s="109">
        <v>0</v>
      </c>
    </row>
    <row r="37" spans="1:10" ht="35.25" customHeight="1" thickBot="1">
      <c r="A37" s="107" t="s">
        <v>203</v>
      </c>
      <c r="B37" s="108" t="s">
        <v>204</v>
      </c>
      <c r="C37" s="106" t="s">
        <v>205</v>
      </c>
      <c r="D37" s="109"/>
      <c r="E37" s="109">
        <f>'[10]1_Data'!$E$109</f>
        <v>172</v>
      </c>
      <c r="F37" s="106" t="s">
        <v>160</v>
      </c>
      <c r="G37" s="106" t="s">
        <v>160</v>
      </c>
      <c r="H37" s="106" t="s">
        <v>160</v>
      </c>
      <c r="I37" s="106" t="s">
        <v>160</v>
      </c>
    </row>
    <row r="38" spans="1:10" ht="33.75" customHeight="1" thickBot="1">
      <c r="A38" s="107" t="s">
        <v>206</v>
      </c>
      <c r="B38" s="108" t="s">
        <v>207</v>
      </c>
      <c r="C38" s="106" t="s">
        <v>150</v>
      </c>
      <c r="D38" s="109"/>
      <c r="E38" s="109">
        <f>365-E37</f>
        <v>193</v>
      </c>
      <c r="F38" s="106" t="s">
        <v>160</v>
      </c>
      <c r="G38" s="106" t="s">
        <v>160</v>
      </c>
      <c r="H38" s="106" t="s">
        <v>160</v>
      </c>
      <c r="I38" s="106" t="s">
        <v>160</v>
      </c>
    </row>
    <row r="39" spans="1:10" ht="51.75" customHeight="1" thickBot="1">
      <c r="A39" s="128" t="s">
        <v>208</v>
      </c>
      <c r="B39" s="129" t="s">
        <v>209</v>
      </c>
      <c r="C39" s="130" t="s">
        <v>210</v>
      </c>
      <c r="D39" s="131"/>
      <c r="E39" s="131">
        <f>'[10]1_Data'!$C$112</f>
        <v>18</v>
      </c>
      <c r="F39" s="106" t="s">
        <v>160</v>
      </c>
      <c r="G39" s="106" t="s">
        <v>160</v>
      </c>
      <c r="H39" s="106" t="s">
        <v>160</v>
      </c>
      <c r="I39" s="106" t="s">
        <v>160</v>
      </c>
    </row>
    <row r="40" spans="1:10" ht="48.75" customHeight="1" thickBot="1">
      <c r="A40" s="107" t="s">
        <v>211</v>
      </c>
      <c r="B40" s="108" t="s">
        <v>212</v>
      </c>
      <c r="C40" s="106" t="s">
        <v>150</v>
      </c>
      <c r="D40" s="109"/>
      <c r="E40" s="109">
        <f>'[10]1_Data'!$E$111</f>
        <v>-0.4</v>
      </c>
      <c r="F40" s="106" t="s">
        <v>160</v>
      </c>
      <c r="G40" s="106" t="s">
        <v>160</v>
      </c>
      <c r="H40" s="106" t="s">
        <v>160</v>
      </c>
      <c r="I40" s="106" t="s">
        <v>160</v>
      </c>
    </row>
    <row r="41" spans="1:10" ht="67.5" customHeight="1" thickBot="1">
      <c r="A41" s="107" t="s">
        <v>213</v>
      </c>
      <c r="B41" s="108" t="s">
        <v>214</v>
      </c>
      <c r="C41" s="106" t="s">
        <v>150</v>
      </c>
      <c r="D41" s="109"/>
      <c r="E41" s="109">
        <f>'[9]1_Data'!$E$110</f>
        <v>-25</v>
      </c>
      <c r="F41" s="106" t="s">
        <v>160</v>
      </c>
      <c r="G41" s="106" t="s">
        <v>160</v>
      </c>
      <c r="H41" s="106" t="s">
        <v>160</v>
      </c>
      <c r="I41" s="106" t="s">
        <v>160</v>
      </c>
    </row>
    <row r="42" spans="1:10" ht="63" customHeight="1" thickBot="1">
      <c r="A42" s="107" t="s">
        <v>215</v>
      </c>
      <c r="B42" s="108" t="s">
        <v>216</v>
      </c>
      <c r="C42" s="106" t="s">
        <v>150</v>
      </c>
      <c r="D42" s="109"/>
      <c r="E42" s="132" t="s">
        <v>79</v>
      </c>
      <c r="F42" s="132" t="s">
        <v>79</v>
      </c>
      <c r="G42" s="132" t="s">
        <v>79</v>
      </c>
      <c r="H42" s="132" t="s">
        <v>79</v>
      </c>
      <c r="I42" s="132" t="s">
        <v>79</v>
      </c>
    </row>
    <row r="43" spans="1:10" ht="52.5" customHeight="1" thickBot="1">
      <c r="A43" s="107" t="s">
        <v>217</v>
      </c>
      <c r="B43" s="108" t="s">
        <v>218</v>
      </c>
      <c r="C43" s="106" t="s">
        <v>150</v>
      </c>
      <c r="D43" s="109"/>
      <c r="E43" s="132" t="s">
        <v>79</v>
      </c>
      <c r="F43" s="132" t="s">
        <v>79</v>
      </c>
      <c r="G43" s="132" t="s">
        <v>79</v>
      </c>
      <c r="H43" s="132" t="s">
        <v>79</v>
      </c>
      <c r="I43" s="132" t="s">
        <v>79</v>
      </c>
    </row>
    <row r="44" spans="1:10" ht="16.5" thickBot="1">
      <c r="A44" s="111" t="s">
        <v>219</v>
      </c>
      <c r="B44" s="112" t="s">
        <v>220</v>
      </c>
      <c r="C44" s="106" t="s">
        <v>221</v>
      </c>
      <c r="D44" s="109"/>
      <c r="E44" s="132" t="s">
        <v>79</v>
      </c>
      <c r="F44" s="132" t="s">
        <v>79</v>
      </c>
      <c r="G44" s="132" t="s">
        <v>79</v>
      </c>
      <c r="H44" s="132" t="s">
        <v>79</v>
      </c>
      <c r="I44" s="132" t="s">
        <v>79</v>
      </c>
    </row>
    <row r="45" spans="1:10" ht="15.75" customHeight="1" thickBot="1">
      <c r="A45" s="111" t="s">
        <v>222</v>
      </c>
      <c r="B45" s="112" t="s">
        <v>223</v>
      </c>
      <c r="C45" s="106" t="s">
        <v>205</v>
      </c>
      <c r="D45" s="109"/>
      <c r="E45" s="132" t="s">
        <v>79</v>
      </c>
      <c r="F45" s="132" t="s">
        <v>79</v>
      </c>
      <c r="G45" s="132" t="s">
        <v>79</v>
      </c>
      <c r="H45" s="132" t="s">
        <v>79</v>
      </c>
      <c r="I45" s="132" t="s">
        <v>79</v>
      </c>
    </row>
    <row r="46" spans="1:10" ht="18.75" customHeight="1" thickBot="1">
      <c r="A46" s="111" t="s">
        <v>224</v>
      </c>
      <c r="B46" s="112" t="s">
        <v>225</v>
      </c>
      <c r="C46" s="106" t="s">
        <v>226</v>
      </c>
      <c r="D46" s="109"/>
      <c r="E46" s="132" t="s">
        <v>79</v>
      </c>
      <c r="F46" s="132" t="s">
        <v>79</v>
      </c>
      <c r="G46" s="132" t="s">
        <v>79</v>
      </c>
      <c r="H46" s="132" t="s">
        <v>79</v>
      </c>
      <c r="I46" s="132" t="s">
        <v>79</v>
      </c>
    </row>
    <row r="47" spans="1:10" ht="48" customHeight="1" thickBot="1">
      <c r="A47" s="107" t="s">
        <v>227</v>
      </c>
      <c r="B47" s="108" t="s">
        <v>228</v>
      </c>
      <c r="C47" s="106" t="s">
        <v>229</v>
      </c>
      <c r="D47" s="109"/>
      <c r="E47" s="132" t="s">
        <v>79</v>
      </c>
      <c r="F47" s="132" t="s">
        <v>79</v>
      </c>
      <c r="G47" s="132" t="s">
        <v>79</v>
      </c>
      <c r="H47" s="132" t="s">
        <v>79</v>
      </c>
      <c r="I47" s="132" t="s">
        <v>79</v>
      </c>
    </row>
    <row r="48" spans="1:10" ht="39" customHeight="1" thickBot="1">
      <c r="A48" s="107" t="s">
        <v>230</v>
      </c>
      <c r="B48" s="108" t="s">
        <v>231</v>
      </c>
      <c r="C48" s="106" t="s">
        <v>232</v>
      </c>
      <c r="D48" s="109"/>
      <c r="E48" s="132" t="s">
        <v>79</v>
      </c>
      <c r="F48" s="132" t="s">
        <v>79</v>
      </c>
      <c r="G48" s="132" t="s">
        <v>79</v>
      </c>
      <c r="H48" s="132" t="s">
        <v>79</v>
      </c>
      <c r="I48" s="132" t="s">
        <v>79</v>
      </c>
    </row>
    <row r="49" spans="1:9" ht="39.75" customHeight="1" thickBot="1">
      <c r="A49" s="107" t="s">
        <v>233</v>
      </c>
      <c r="B49" s="108" t="s">
        <v>234</v>
      </c>
      <c r="C49" s="109"/>
      <c r="D49" s="109"/>
      <c r="E49" s="132" t="s">
        <v>79</v>
      </c>
      <c r="F49" s="132" t="s">
        <v>79</v>
      </c>
      <c r="G49" s="132" t="s">
        <v>79</v>
      </c>
      <c r="H49" s="132" t="s">
        <v>79</v>
      </c>
      <c r="I49" s="132" t="s">
        <v>79</v>
      </c>
    </row>
    <row r="50" spans="1:9" s="103" customFormat="1" ht="27" customHeight="1" thickBot="1">
      <c r="A50" s="111" t="s">
        <v>235</v>
      </c>
      <c r="B50" s="112" t="s">
        <v>236</v>
      </c>
      <c r="C50" s="106" t="s">
        <v>210</v>
      </c>
      <c r="D50" s="109"/>
      <c r="E50" s="132" t="s">
        <v>79</v>
      </c>
      <c r="F50" s="132" t="s">
        <v>79</v>
      </c>
      <c r="G50" s="132" t="s">
        <v>79</v>
      </c>
      <c r="H50" s="132" t="s">
        <v>79</v>
      </c>
      <c r="I50" s="132" t="s">
        <v>79</v>
      </c>
    </row>
    <row r="51" spans="1:9" s="103" customFormat="1" ht="32.25" customHeight="1" thickBot="1">
      <c r="A51" s="111" t="s">
        <v>237</v>
      </c>
      <c r="B51" s="112" t="s">
        <v>238</v>
      </c>
      <c r="C51" s="106" t="s">
        <v>150</v>
      </c>
      <c r="D51" s="109"/>
      <c r="E51" s="132" t="s">
        <v>79</v>
      </c>
      <c r="F51" s="132" t="s">
        <v>79</v>
      </c>
      <c r="G51" s="132" t="s">
        <v>79</v>
      </c>
      <c r="H51" s="132" t="s">
        <v>79</v>
      </c>
      <c r="I51" s="132" t="s">
        <v>79</v>
      </c>
    </row>
    <row r="52" spans="1:9" s="103" customFormat="1" ht="38.25" customHeight="1" thickBot="1">
      <c r="A52" s="107" t="s">
        <v>239</v>
      </c>
      <c r="B52" s="108" t="s">
        <v>240</v>
      </c>
      <c r="C52" s="109"/>
      <c r="D52" s="109"/>
      <c r="E52" s="133">
        <f>E53+E54+E55+E56</f>
        <v>8201</v>
      </c>
      <c r="F52" s="106" t="s">
        <v>160</v>
      </c>
      <c r="G52" s="106" t="s">
        <v>160</v>
      </c>
      <c r="H52" s="106" t="s">
        <v>160</v>
      </c>
      <c r="I52" s="106" t="s">
        <v>160</v>
      </c>
    </row>
    <row r="53" spans="1:9" s="103" customFormat="1" ht="32.25" customHeight="1" thickBot="1">
      <c r="A53" s="111" t="s">
        <v>241</v>
      </c>
      <c r="B53" s="112" t="s">
        <v>176</v>
      </c>
      <c r="C53" s="106" t="s">
        <v>242</v>
      </c>
      <c r="D53" s="109"/>
      <c r="E53" s="133">
        <f>'[9]1_Data'!$L$63</f>
        <v>8201</v>
      </c>
      <c r="F53" s="106" t="s">
        <v>160</v>
      </c>
      <c r="G53" s="106" t="s">
        <v>160</v>
      </c>
      <c r="H53" s="106" t="s">
        <v>160</v>
      </c>
      <c r="I53" s="106" t="s">
        <v>160</v>
      </c>
    </row>
    <row r="54" spans="1:9" s="103" customFormat="1" ht="16.5" thickBot="1">
      <c r="A54" s="111" t="s">
        <v>243</v>
      </c>
      <c r="B54" s="112" t="s">
        <v>179</v>
      </c>
      <c r="C54" s="106" t="s">
        <v>150</v>
      </c>
      <c r="D54" s="109"/>
      <c r="E54" s="109">
        <v>0</v>
      </c>
      <c r="F54" s="106" t="s">
        <v>160</v>
      </c>
      <c r="G54" s="106" t="s">
        <v>160</v>
      </c>
      <c r="H54" s="106" t="s">
        <v>160</v>
      </c>
      <c r="I54" s="106" t="s">
        <v>160</v>
      </c>
    </row>
    <row r="55" spans="1:9" s="103" customFormat="1" ht="16.5" thickBot="1">
      <c r="A55" s="111" t="s">
        <v>244</v>
      </c>
      <c r="B55" s="112" t="s">
        <v>182</v>
      </c>
      <c r="C55" s="106" t="s">
        <v>150</v>
      </c>
      <c r="D55" s="109"/>
      <c r="E55" s="109">
        <v>0</v>
      </c>
      <c r="F55" s="106" t="s">
        <v>160</v>
      </c>
      <c r="G55" s="106" t="s">
        <v>160</v>
      </c>
      <c r="H55" s="106" t="s">
        <v>160</v>
      </c>
      <c r="I55" s="106" t="s">
        <v>160</v>
      </c>
    </row>
    <row r="56" spans="1:9" s="103" customFormat="1" ht="16.5" thickBot="1">
      <c r="A56" s="111" t="s">
        <v>245</v>
      </c>
      <c r="B56" s="112" t="s">
        <v>184</v>
      </c>
      <c r="C56" s="106" t="s">
        <v>150</v>
      </c>
      <c r="D56" s="109"/>
      <c r="E56" s="109">
        <v>0</v>
      </c>
      <c r="F56" s="106" t="s">
        <v>160</v>
      </c>
      <c r="G56" s="106" t="s">
        <v>160</v>
      </c>
      <c r="H56" s="106" t="s">
        <v>160</v>
      </c>
      <c r="I56" s="106" t="s">
        <v>160</v>
      </c>
    </row>
    <row r="57" spans="1:9" s="103" customFormat="1" ht="50.25" customHeight="1" thickBot="1">
      <c r="A57" s="107" t="s">
        <v>246</v>
      </c>
      <c r="B57" s="108" t="s">
        <v>247</v>
      </c>
      <c r="C57" s="106" t="s">
        <v>248</v>
      </c>
      <c r="D57" s="109"/>
      <c r="E57" s="126">
        <f>'[9]1_Data'!$D$10+124.16</f>
        <v>6385.2742857142857</v>
      </c>
      <c r="F57" s="126">
        <f>E57</f>
        <v>6385.2742857142857</v>
      </c>
      <c r="G57" s="126">
        <f>F57</f>
        <v>6385.2742857142857</v>
      </c>
      <c r="H57" s="126">
        <f t="shared" ref="H57:I57" si="6">G57</f>
        <v>6385.2742857142857</v>
      </c>
      <c r="I57" s="126">
        <f t="shared" si="6"/>
        <v>6385.2742857142857</v>
      </c>
    </row>
    <row r="58" spans="1:9" s="103" customFormat="1" ht="39" customHeight="1" thickBot="1">
      <c r="A58" s="107" t="s">
        <v>249</v>
      </c>
      <c r="B58" s="108" t="s">
        <v>250</v>
      </c>
      <c r="C58" s="106" t="s">
        <v>251</v>
      </c>
      <c r="D58" s="109"/>
      <c r="E58" s="126">
        <f>'[9]1_Data'!$D$27/100</f>
        <v>3.4194016666666665</v>
      </c>
      <c r="F58" s="126">
        <f>E58</f>
        <v>3.4194016666666665</v>
      </c>
      <c r="G58" s="126">
        <f t="shared" ref="G58:I58" si="7">F58</f>
        <v>3.4194016666666665</v>
      </c>
      <c r="H58" s="126">
        <f t="shared" si="7"/>
        <v>3.4194016666666665</v>
      </c>
      <c r="I58" s="126">
        <f t="shared" si="7"/>
        <v>3.4194016666666665</v>
      </c>
    </row>
    <row r="59" spans="1:9" s="103" customFormat="1" ht="34.5" customHeight="1" thickBot="1">
      <c r="A59" s="107" t="s">
        <v>252</v>
      </c>
      <c r="B59" s="108" t="s">
        <v>253</v>
      </c>
      <c r="C59" s="106" t="s">
        <v>254</v>
      </c>
      <c r="D59" s="109"/>
      <c r="E59" s="132" t="s">
        <v>79</v>
      </c>
      <c r="F59" s="132" t="s">
        <v>79</v>
      </c>
      <c r="G59" s="132" t="s">
        <v>79</v>
      </c>
      <c r="H59" s="132" t="s">
        <v>79</v>
      </c>
      <c r="I59" s="132" t="s">
        <v>79</v>
      </c>
    </row>
    <row r="60" spans="1:9" s="103" customFormat="1" ht="36" customHeight="1" thickBot="1">
      <c r="A60" s="107" t="s">
        <v>255</v>
      </c>
      <c r="B60" s="108" t="s">
        <v>256</v>
      </c>
      <c r="C60" s="106" t="s">
        <v>257</v>
      </c>
      <c r="D60" s="109"/>
      <c r="E60" s="132" t="s">
        <v>79</v>
      </c>
      <c r="F60" s="132" t="s">
        <v>79</v>
      </c>
      <c r="G60" s="132" t="s">
        <v>79</v>
      </c>
      <c r="H60" s="132" t="s">
        <v>79</v>
      </c>
      <c r="I60" s="132" t="s">
        <v>79</v>
      </c>
    </row>
    <row r="61" spans="1:9" s="103" customFormat="1" ht="35.25" customHeight="1" thickBot="1">
      <c r="A61" s="107" t="s">
        <v>258</v>
      </c>
      <c r="B61" s="108" t="s">
        <v>259</v>
      </c>
      <c r="C61" s="106" t="s">
        <v>254</v>
      </c>
      <c r="D61" s="109"/>
      <c r="E61" s="132">
        <f>'[9]1_Data'!$E$117+'[9]1_Data'!$E$118</f>
        <v>15.25</v>
      </c>
      <c r="F61" s="132">
        <f>E61</f>
        <v>15.25</v>
      </c>
      <c r="G61" s="132">
        <f t="shared" ref="G61:I61" si="8">F61</f>
        <v>15.25</v>
      </c>
      <c r="H61" s="132">
        <f t="shared" si="8"/>
        <v>15.25</v>
      </c>
      <c r="I61" s="132">
        <f t="shared" si="8"/>
        <v>15.25</v>
      </c>
    </row>
    <row r="62" spans="1:9" s="103" customFormat="1" ht="49.5" customHeight="1" thickBot="1">
      <c r="A62" s="107" t="s">
        <v>260</v>
      </c>
      <c r="B62" s="108" t="s">
        <v>261</v>
      </c>
      <c r="C62" s="106" t="s">
        <v>262</v>
      </c>
      <c r="D62" s="109"/>
      <c r="E62" s="127">
        <f>E63+E64</f>
        <v>1138.3417964999999</v>
      </c>
      <c r="F62" s="127">
        <f>F63+F64</f>
        <v>1035.5087799999999</v>
      </c>
      <c r="G62" s="127">
        <f t="shared" ref="G62:I62" si="9">G63+G64</f>
        <v>71.065820000000002</v>
      </c>
      <c r="H62" s="127">
        <f t="shared" si="9"/>
        <v>1.6168</v>
      </c>
      <c r="I62" s="127">
        <f t="shared" si="9"/>
        <v>30.150396499999989</v>
      </c>
    </row>
    <row r="63" spans="1:9" s="103" customFormat="1" ht="66.75" customHeight="1" thickBot="1">
      <c r="A63" s="107" t="s">
        <v>263</v>
      </c>
      <c r="B63" s="108" t="s">
        <v>264</v>
      </c>
      <c r="C63" s="106" t="s">
        <v>150</v>
      </c>
      <c r="D63" s="109"/>
      <c r="E63" s="127">
        <f>F63+G63+H63+I63</f>
        <v>1138.3417964999999</v>
      </c>
      <c r="F63" s="127">
        <f>'[9]Д 13'!$G$12/1000</f>
        <v>1035.5087799999999</v>
      </c>
      <c r="G63" s="127">
        <f>'[9]Д 13'!$M$12/1000</f>
        <v>71.065820000000002</v>
      </c>
      <c r="H63" s="127">
        <f>'[9]Д 13'!$J$12/1000</f>
        <v>1.6168</v>
      </c>
      <c r="I63" s="127">
        <f>'[9]Д 13'!$P$12/1000</f>
        <v>30.150396499999989</v>
      </c>
    </row>
    <row r="64" spans="1:9" s="103" customFormat="1" ht="83.25" customHeight="1" thickBot="1">
      <c r="A64" s="107" t="s">
        <v>265</v>
      </c>
      <c r="B64" s="108" t="s">
        <v>266</v>
      </c>
      <c r="C64" s="106" t="s">
        <v>150</v>
      </c>
      <c r="D64" s="109"/>
      <c r="E64" s="109">
        <v>0</v>
      </c>
      <c r="F64" s="109">
        <v>0</v>
      </c>
      <c r="G64" s="109">
        <v>0</v>
      </c>
      <c r="H64" s="109">
        <v>0</v>
      </c>
      <c r="I64" s="109">
        <v>0</v>
      </c>
    </row>
    <row r="65" spans="1:10" s="103" customFormat="1" ht="85.5" customHeight="1" thickBot="1">
      <c r="A65" s="107" t="s">
        <v>267</v>
      </c>
      <c r="B65" s="108" t="s">
        <v>268</v>
      </c>
      <c r="C65" s="106" t="s">
        <v>269</v>
      </c>
      <c r="D65" s="109"/>
      <c r="E65" s="132" t="s">
        <v>79</v>
      </c>
      <c r="F65" s="132" t="s">
        <v>79</v>
      </c>
      <c r="G65" s="132" t="s">
        <v>79</v>
      </c>
      <c r="H65" s="132" t="s">
        <v>79</v>
      </c>
      <c r="I65" s="132" t="s">
        <v>79</v>
      </c>
    </row>
    <row r="66" spans="1:10" ht="51.75" customHeight="1" thickBot="1">
      <c r="A66" s="107" t="s">
        <v>270</v>
      </c>
      <c r="B66" s="108" t="s">
        <v>271</v>
      </c>
      <c r="C66" s="106" t="s">
        <v>272</v>
      </c>
      <c r="D66" s="109"/>
      <c r="E66" s="109"/>
      <c r="F66" s="134">
        <f>'[9]Д 13'!$G$20</f>
        <v>0.12401979826766896</v>
      </c>
      <c r="G66" s="134">
        <f>'[9]Д 13'!$M$20</f>
        <v>0.14188790054065373</v>
      </c>
      <c r="H66" s="134">
        <f>'[9]Д 13'!$J$20</f>
        <v>0.22600816427511136</v>
      </c>
      <c r="I66" s="134">
        <f>'[9]Д 13'!$P$20</f>
        <v>0.1480607394333936</v>
      </c>
    </row>
    <row r="67" spans="1:10" ht="51.75" customHeight="1" thickBot="1">
      <c r="A67" s="107" t="s">
        <v>273</v>
      </c>
      <c r="B67" s="108" t="s">
        <v>274</v>
      </c>
      <c r="C67" s="106" t="s">
        <v>275</v>
      </c>
      <c r="D67" s="109"/>
      <c r="E67" s="109"/>
      <c r="F67" s="109"/>
      <c r="G67" s="106" t="s">
        <v>160</v>
      </c>
      <c r="H67" s="106" t="s">
        <v>160</v>
      </c>
      <c r="I67" s="106" t="s">
        <v>160</v>
      </c>
    </row>
    <row r="68" spans="1:10" ht="52.5" customHeight="1" thickBot="1">
      <c r="A68" s="107" t="s">
        <v>276</v>
      </c>
      <c r="B68" s="108" t="s">
        <v>277</v>
      </c>
      <c r="C68" s="106" t="s">
        <v>275</v>
      </c>
      <c r="D68" s="109"/>
      <c r="E68" s="109">
        <v>0</v>
      </c>
      <c r="F68" s="109">
        <v>0</v>
      </c>
      <c r="G68" s="106" t="s">
        <v>160</v>
      </c>
      <c r="H68" s="106" t="s">
        <v>160</v>
      </c>
      <c r="I68" s="106" t="s">
        <v>160</v>
      </c>
    </row>
    <row r="69" spans="1:10" ht="66" customHeight="1" thickBot="1">
      <c r="A69" s="107" t="s">
        <v>278</v>
      </c>
      <c r="B69" s="108" t="s">
        <v>279</v>
      </c>
      <c r="C69" s="106" t="s">
        <v>280</v>
      </c>
      <c r="D69" s="109"/>
      <c r="E69" s="133">
        <f>F69+G69+H69+I69</f>
        <v>21765</v>
      </c>
      <c r="F69" s="109">
        <f>'[9]Д 13'!$G$11</f>
        <v>21537</v>
      </c>
      <c r="G69" s="109">
        <f>'[9]Д 13'!$N$11</f>
        <v>38</v>
      </c>
      <c r="H69" s="109">
        <f>'[9]Д 13'!$K$11</f>
        <v>1</v>
      </c>
      <c r="I69" s="133">
        <f>'[9]Д 13'!$P$11</f>
        <v>189</v>
      </c>
      <c r="J69" s="122"/>
    </row>
    <row r="70" spans="1:10" ht="67.5" customHeight="1" thickBot="1">
      <c r="A70" s="107" t="s">
        <v>281</v>
      </c>
      <c r="B70" s="108" t="s">
        <v>282</v>
      </c>
      <c r="C70" s="106" t="s">
        <v>280</v>
      </c>
      <c r="D70" s="109"/>
      <c r="E70" s="109">
        <v>0</v>
      </c>
      <c r="F70" s="109">
        <v>0</v>
      </c>
      <c r="G70" s="109">
        <v>0</v>
      </c>
      <c r="H70" s="109">
        <v>0</v>
      </c>
      <c r="I70" s="109">
        <v>0</v>
      </c>
    </row>
  </sheetData>
  <mergeCells count="10">
    <mergeCell ref="C14:I14"/>
    <mergeCell ref="C25:I25"/>
    <mergeCell ref="H3:I3"/>
    <mergeCell ref="A4:I4"/>
    <mergeCell ref="A5:A6"/>
    <mergeCell ref="B5:B6"/>
    <mergeCell ref="C5:C6"/>
    <mergeCell ref="D5:D6"/>
    <mergeCell ref="E5:E6"/>
    <mergeCell ref="F5:I5"/>
  </mergeCells>
  <pageMargins left="0.70866141732283472" right="0.11811023622047245" top="0.74803149606299213" bottom="0.74803149606299213" header="0.31496062992125984" footer="0.31496062992125984"/>
  <pageSetup paperSize="9" scale="8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82"/>
  <sheetViews>
    <sheetView topLeftCell="A61" workbookViewId="0">
      <selection activeCell="B78" sqref="B78:S78"/>
    </sheetView>
  </sheetViews>
  <sheetFormatPr defaultRowHeight="15"/>
  <cols>
    <col min="1" max="1" width="5.140625" style="101" customWidth="1"/>
    <col min="2" max="2" width="5.28515625" style="101" customWidth="1"/>
    <col min="3" max="3" width="23.42578125" style="101" customWidth="1"/>
    <col min="4" max="4" width="15.140625" style="101" customWidth="1"/>
    <col min="5" max="8" width="11.5703125" style="101" bestFit="1" customWidth="1"/>
    <col min="9" max="9" width="12.5703125" style="101" bestFit="1" customWidth="1"/>
    <col min="10" max="19" width="11.5703125" style="101" bestFit="1" customWidth="1"/>
    <col min="20" max="16384" width="9.140625" style="101"/>
  </cols>
  <sheetData>
    <row r="1" spans="1:19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41"/>
      <c r="S1" s="39" t="s">
        <v>67</v>
      </c>
    </row>
    <row r="2" spans="1:19" ht="20.25" customHeight="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70" t="s">
        <v>371</v>
      </c>
      <c r="S2" s="170"/>
    </row>
    <row r="3" spans="1:19" ht="37.5" customHeight="1" thickBot="1">
      <c r="A3" s="135"/>
      <c r="B3" s="214" t="s">
        <v>283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</row>
    <row r="4" spans="1:19" ht="15.75" thickBot="1">
      <c r="A4" s="136"/>
      <c r="B4" s="215" t="s">
        <v>4</v>
      </c>
      <c r="C4" s="218" t="s">
        <v>5</v>
      </c>
      <c r="D4" s="218" t="s">
        <v>6</v>
      </c>
      <c r="E4" s="221" t="s">
        <v>284</v>
      </c>
      <c r="F4" s="222"/>
      <c r="G4" s="223"/>
      <c r="H4" s="201" t="s">
        <v>285</v>
      </c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3"/>
    </row>
    <row r="5" spans="1:19" ht="25.5" customHeight="1" thickBot="1">
      <c r="A5" s="136"/>
      <c r="B5" s="216"/>
      <c r="C5" s="219"/>
      <c r="D5" s="219"/>
      <c r="E5" s="224"/>
      <c r="F5" s="225"/>
      <c r="G5" s="226"/>
      <c r="H5" s="201" t="s">
        <v>9</v>
      </c>
      <c r="I5" s="202"/>
      <c r="J5" s="203"/>
      <c r="K5" s="201" t="s">
        <v>286</v>
      </c>
      <c r="L5" s="202"/>
      <c r="M5" s="203"/>
      <c r="N5" s="201" t="s">
        <v>10</v>
      </c>
      <c r="O5" s="202"/>
      <c r="P5" s="203"/>
      <c r="Q5" s="201" t="s">
        <v>12</v>
      </c>
      <c r="R5" s="202"/>
      <c r="S5" s="203"/>
    </row>
    <row r="6" spans="1:19" ht="15.75" thickBot="1">
      <c r="A6" s="136"/>
      <c r="B6" s="216"/>
      <c r="C6" s="219"/>
      <c r="D6" s="219"/>
      <c r="E6" s="212" t="s">
        <v>287</v>
      </c>
      <c r="F6" s="205" t="s">
        <v>288</v>
      </c>
      <c r="G6" s="206"/>
      <c r="H6" s="212" t="s">
        <v>287</v>
      </c>
      <c r="I6" s="205" t="s">
        <v>288</v>
      </c>
      <c r="J6" s="206"/>
      <c r="K6" s="212" t="s">
        <v>287</v>
      </c>
      <c r="L6" s="205" t="s">
        <v>288</v>
      </c>
      <c r="M6" s="206"/>
      <c r="N6" s="212" t="s">
        <v>287</v>
      </c>
      <c r="O6" s="205" t="s">
        <v>288</v>
      </c>
      <c r="P6" s="206"/>
      <c r="Q6" s="212" t="s">
        <v>287</v>
      </c>
      <c r="R6" s="205" t="s">
        <v>288</v>
      </c>
      <c r="S6" s="206"/>
    </row>
    <row r="7" spans="1:19" ht="21.75" thickBot="1">
      <c r="A7" s="136"/>
      <c r="B7" s="217"/>
      <c r="C7" s="220"/>
      <c r="D7" s="220"/>
      <c r="E7" s="213"/>
      <c r="F7" s="137" t="s">
        <v>289</v>
      </c>
      <c r="G7" s="137" t="s">
        <v>290</v>
      </c>
      <c r="H7" s="213"/>
      <c r="I7" s="137" t="s">
        <v>289</v>
      </c>
      <c r="J7" s="137" t="s">
        <v>290</v>
      </c>
      <c r="K7" s="213"/>
      <c r="L7" s="137" t="s">
        <v>289</v>
      </c>
      <c r="M7" s="137" t="s">
        <v>290</v>
      </c>
      <c r="N7" s="213"/>
      <c r="O7" s="137" t="s">
        <v>289</v>
      </c>
      <c r="P7" s="137" t="s">
        <v>290</v>
      </c>
      <c r="Q7" s="213"/>
      <c r="R7" s="137" t="s">
        <v>289</v>
      </c>
      <c r="S7" s="137" t="s">
        <v>290</v>
      </c>
    </row>
    <row r="8" spans="1:19" ht="15.75" thickBot="1">
      <c r="A8" s="136"/>
      <c r="B8" s="138">
        <v>1</v>
      </c>
      <c r="C8" s="139">
        <v>2</v>
      </c>
      <c r="D8" s="139">
        <v>3</v>
      </c>
      <c r="E8" s="139">
        <v>4</v>
      </c>
      <c r="F8" s="139">
        <v>5</v>
      </c>
      <c r="G8" s="139">
        <v>6</v>
      </c>
      <c r="H8" s="139">
        <v>7</v>
      </c>
      <c r="I8" s="139">
        <v>8</v>
      </c>
      <c r="J8" s="139">
        <v>9</v>
      </c>
      <c r="K8" s="139">
        <v>10</v>
      </c>
      <c r="L8" s="139">
        <v>11</v>
      </c>
      <c r="M8" s="139">
        <v>12</v>
      </c>
      <c r="N8" s="139">
        <v>13</v>
      </c>
      <c r="O8" s="139">
        <v>14</v>
      </c>
      <c r="P8" s="139">
        <v>15</v>
      </c>
      <c r="Q8" s="139">
        <v>16</v>
      </c>
      <c r="R8" s="139">
        <v>17</v>
      </c>
      <c r="S8" s="139">
        <v>18</v>
      </c>
    </row>
    <row r="9" spans="1:19" ht="40.5" customHeight="1" thickBot="1">
      <c r="A9" s="136"/>
      <c r="B9" s="140" t="s">
        <v>146</v>
      </c>
      <c r="C9" s="141" t="s">
        <v>291</v>
      </c>
      <c r="D9" s="139" t="s">
        <v>156</v>
      </c>
      <c r="E9" s="109">
        <f>H9+K9+N9+Q9</f>
        <v>143.33647000000002</v>
      </c>
      <c r="F9" s="113">
        <f>I9+L9+O9+R9</f>
        <v>143.33647000000002</v>
      </c>
      <c r="G9" s="109"/>
      <c r="H9" s="109">
        <f>I9</f>
        <v>128.42359000000002</v>
      </c>
      <c r="I9" s="109">
        <f>[11]ДД1!F12</f>
        <v>128.42359000000002</v>
      </c>
      <c r="J9" s="109"/>
      <c r="K9" s="109">
        <f>L9</f>
        <v>10.083379999999998</v>
      </c>
      <c r="L9" s="109">
        <f>[11]ДД1!G12</f>
        <v>10.083379999999998</v>
      </c>
      <c r="M9" s="109"/>
      <c r="N9" s="109">
        <f>O9</f>
        <v>0.36540999999999996</v>
      </c>
      <c r="O9" s="109">
        <f>[11]ДД1!H12</f>
        <v>0.36540999999999996</v>
      </c>
      <c r="P9" s="109"/>
      <c r="Q9" s="109">
        <f>R9</f>
        <v>4.4640899999999979</v>
      </c>
      <c r="R9" s="109">
        <f>[11]ДД1!I12</f>
        <v>4.4640899999999979</v>
      </c>
      <c r="S9" s="109"/>
    </row>
    <row r="10" spans="1:19" ht="22.5" customHeight="1" thickBot="1">
      <c r="A10" s="136"/>
      <c r="B10" s="140" t="s">
        <v>154</v>
      </c>
      <c r="C10" s="141" t="s">
        <v>292</v>
      </c>
      <c r="D10" s="139" t="s">
        <v>148</v>
      </c>
      <c r="E10" s="126">
        <f>E12</f>
        <v>81.954209597534856</v>
      </c>
      <c r="F10" s="139" t="s">
        <v>160</v>
      </c>
      <c r="G10" s="126">
        <f>G12</f>
        <v>81.954209597534856</v>
      </c>
      <c r="H10" s="126">
        <f>H12</f>
        <v>72.704760000000007</v>
      </c>
      <c r="I10" s="139" t="s">
        <v>160</v>
      </c>
      <c r="J10" s="126">
        <f>J12</f>
        <v>72.704760000000007</v>
      </c>
      <c r="K10" s="126">
        <f>K12</f>
        <v>5.7083959963717081</v>
      </c>
      <c r="L10" s="139" t="s">
        <v>160</v>
      </c>
      <c r="M10" s="126">
        <f>M12</f>
        <v>5.7083959963717081</v>
      </c>
      <c r="N10" s="126">
        <f>N12</f>
        <v>0.20686636924519999</v>
      </c>
      <c r="O10" s="139" t="s">
        <v>160</v>
      </c>
      <c r="P10" s="126">
        <f>P12</f>
        <v>0.20686636924519999</v>
      </c>
      <c r="Q10" s="126">
        <f>Q12</f>
        <v>3.3341872319179369</v>
      </c>
      <c r="R10" s="139" t="s">
        <v>160</v>
      </c>
      <c r="S10" s="126">
        <f>S12</f>
        <v>3.3341872319179369</v>
      </c>
    </row>
    <row r="11" spans="1:19" ht="15.75" thickBot="1">
      <c r="A11" s="136"/>
      <c r="B11" s="114"/>
      <c r="C11" s="142" t="s">
        <v>157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</row>
    <row r="12" spans="1:19" ht="53.25" customHeight="1" thickBot="1">
      <c r="A12" s="136"/>
      <c r="B12" s="138" t="s">
        <v>22</v>
      </c>
      <c r="C12" s="142" t="s">
        <v>293</v>
      </c>
      <c r="D12" s="139" t="s">
        <v>150</v>
      </c>
      <c r="E12" s="126">
        <f>H12+K12+N12+Q12</f>
        <v>81.954209597534856</v>
      </c>
      <c r="F12" s="139" t="s">
        <v>160</v>
      </c>
      <c r="G12" s="126">
        <f>J12+M12+P12+S12</f>
        <v>81.954209597534856</v>
      </c>
      <c r="H12" s="126">
        <f>J12</f>
        <v>72.704760000000007</v>
      </c>
      <c r="I12" s="139" t="s">
        <v>160</v>
      </c>
      <c r="J12" s="126">
        <f>[11]ДД1!F8</f>
        <v>72.704760000000007</v>
      </c>
      <c r="K12" s="126">
        <f>M12</f>
        <v>5.7083959963717081</v>
      </c>
      <c r="L12" s="139" t="s">
        <v>160</v>
      </c>
      <c r="M12" s="126">
        <f>[11]ДД1!G8</f>
        <v>5.7083959963717081</v>
      </c>
      <c r="N12" s="126">
        <f>P12</f>
        <v>0.20686636924519999</v>
      </c>
      <c r="O12" s="139" t="s">
        <v>160</v>
      </c>
      <c r="P12" s="126">
        <f>[11]ДД1!H8</f>
        <v>0.20686636924519999</v>
      </c>
      <c r="Q12" s="126">
        <f>S12</f>
        <v>3.3341872319179369</v>
      </c>
      <c r="R12" s="139" t="s">
        <v>160</v>
      </c>
      <c r="S12" s="126">
        <f>[11]ДД1!I8</f>
        <v>3.3341872319179369</v>
      </c>
    </row>
    <row r="13" spans="1:19" ht="29.25" customHeight="1" thickBot="1">
      <c r="A13" s="136"/>
      <c r="B13" s="138" t="s">
        <v>24</v>
      </c>
      <c r="C13" s="142" t="s">
        <v>294</v>
      </c>
      <c r="D13" s="139" t="s">
        <v>150</v>
      </c>
      <c r="E13" s="109"/>
      <c r="F13" s="139" t="s">
        <v>160</v>
      </c>
      <c r="G13" s="109"/>
      <c r="H13" s="109"/>
      <c r="I13" s="139" t="s">
        <v>160</v>
      </c>
      <c r="J13" s="109"/>
      <c r="K13" s="109"/>
      <c r="L13" s="139" t="s">
        <v>160</v>
      </c>
      <c r="M13" s="109"/>
      <c r="N13" s="109"/>
      <c r="O13" s="139" t="s">
        <v>160</v>
      </c>
      <c r="P13" s="109"/>
      <c r="Q13" s="109"/>
      <c r="R13" s="139" t="s">
        <v>160</v>
      </c>
      <c r="S13" s="109"/>
    </row>
    <row r="14" spans="1:19" ht="30" customHeight="1" thickBot="1">
      <c r="A14" s="136"/>
      <c r="B14" s="138" t="s">
        <v>26</v>
      </c>
      <c r="C14" s="142" t="s">
        <v>295</v>
      </c>
      <c r="D14" s="139" t="s">
        <v>150</v>
      </c>
      <c r="E14" s="109"/>
      <c r="F14" s="139" t="s">
        <v>160</v>
      </c>
      <c r="G14" s="109"/>
      <c r="H14" s="109"/>
      <c r="I14" s="139" t="s">
        <v>160</v>
      </c>
      <c r="J14" s="109"/>
      <c r="K14" s="109"/>
      <c r="L14" s="139" t="s">
        <v>160</v>
      </c>
      <c r="M14" s="109"/>
      <c r="N14" s="109"/>
      <c r="O14" s="139" t="s">
        <v>160</v>
      </c>
      <c r="P14" s="109"/>
      <c r="Q14" s="109"/>
      <c r="R14" s="139" t="s">
        <v>160</v>
      </c>
      <c r="S14" s="109"/>
    </row>
    <row r="15" spans="1:19" ht="72.75" customHeight="1" thickBot="1">
      <c r="A15" s="136"/>
      <c r="B15" s="138" t="s">
        <v>159</v>
      </c>
      <c r="C15" s="142" t="s">
        <v>296</v>
      </c>
      <c r="D15" s="139" t="s">
        <v>150</v>
      </c>
      <c r="E15" s="109"/>
      <c r="F15" s="139" t="s">
        <v>160</v>
      </c>
      <c r="G15" s="109"/>
      <c r="H15" s="109"/>
      <c r="I15" s="139" t="s">
        <v>160</v>
      </c>
      <c r="J15" s="109"/>
      <c r="K15" s="109"/>
      <c r="L15" s="139" t="s">
        <v>160</v>
      </c>
      <c r="M15" s="109"/>
      <c r="N15" s="109"/>
      <c r="O15" s="139" t="s">
        <v>160</v>
      </c>
      <c r="P15" s="109"/>
      <c r="Q15" s="109"/>
      <c r="R15" s="139" t="s">
        <v>160</v>
      </c>
      <c r="S15" s="109"/>
    </row>
    <row r="16" spans="1:19" ht="60" customHeight="1" thickBot="1">
      <c r="A16" s="136"/>
      <c r="B16" s="140" t="s">
        <v>161</v>
      </c>
      <c r="C16" s="141" t="s">
        <v>297</v>
      </c>
      <c r="D16" s="139" t="s">
        <v>156</v>
      </c>
      <c r="E16" s="115">
        <f>H16+K16+N16+Q16</f>
        <v>143.33647000000002</v>
      </c>
      <c r="F16" s="115">
        <f>I16+L16+O16+R16</f>
        <v>143.33647000000002</v>
      </c>
      <c r="G16" s="143" t="s">
        <v>160</v>
      </c>
      <c r="H16" s="115">
        <f>I16</f>
        <v>128.42359000000002</v>
      </c>
      <c r="I16" s="115">
        <f>[11]ДД1!F22</f>
        <v>128.42359000000002</v>
      </c>
      <c r="J16" s="143" t="s">
        <v>160</v>
      </c>
      <c r="K16" s="115">
        <f>L16</f>
        <v>10.083379999999998</v>
      </c>
      <c r="L16" s="115">
        <f>[11]ДД1!G22</f>
        <v>10.083379999999998</v>
      </c>
      <c r="M16" s="143" t="s">
        <v>160</v>
      </c>
      <c r="N16" s="115">
        <f>O16</f>
        <v>0.36540999999999996</v>
      </c>
      <c r="O16" s="115">
        <f>[11]ДД1!H22</f>
        <v>0.36540999999999996</v>
      </c>
      <c r="P16" s="143" t="s">
        <v>160</v>
      </c>
      <c r="Q16" s="115">
        <f>R16</f>
        <v>4.4640899999999979</v>
      </c>
      <c r="R16" s="115">
        <f>[11]ДД1!I22</f>
        <v>4.4640899999999979</v>
      </c>
      <c r="S16" s="139" t="s">
        <v>160</v>
      </c>
    </row>
    <row r="17" spans="1:19" ht="15.75" thickBot="1">
      <c r="A17" s="136"/>
      <c r="B17" s="207" t="s">
        <v>28</v>
      </c>
      <c r="C17" s="142" t="s">
        <v>288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</row>
    <row r="18" spans="1:19" ht="36.75" customHeight="1" thickBot="1">
      <c r="A18" s="136"/>
      <c r="B18" s="208"/>
      <c r="C18" s="142" t="s">
        <v>298</v>
      </c>
      <c r="D18" s="139" t="s">
        <v>150</v>
      </c>
      <c r="E18" s="115">
        <f>F18</f>
        <v>143.33647000000002</v>
      </c>
      <c r="F18" s="115">
        <f>F16</f>
        <v>143.33647000000002</v>
      </c>
      <c r="G18" s="143" t="s">
        <v>160</v>
      </c>
      <c r="H18" s="115">
        <f>I18</f>
        <v>128.42359000000002</v>
      </c>
      <c r="I18" s="115">
        <f>I16</f>
        <v>128.42359000000002</v>
      </c>
      <c r="J18" s="143" t="s">
        <v>160</v>
      </c>
      <c r="K18" s="115">
        <f>L18</f>
        <v>10.083379999999998</v>
      </c>
      <c r="L18" s="115">
        <f>L16</f>
        <v>10.083379999999998</v>
      </c>
      <c r="M18" s="143" t="s">
        <v>160</v>
      </c>
      <c r="N18" s="115">
        <f>O18</f>
        <v>0.36540999999999996</v>
      </c>
      <c r="O18" s="115">
        <f>O16</f>
        <v>0.36540999999999996</v>
      </c>
      <c r="P18" s="143" t="s">
        <v>160</v>
      </c>
      <c r="Q18" s="115">
        <f>R18</f>
        <v>4.4640899999999979</v>
      </c>
      <c r="R18" s="115">
        <f>R16</f>
        <v>4.4640899999999979</v>
      </c>
      <c r="S18" s="139" t="s">
        <v>160</v>
      </c>
    </row>
    <row r="19" spans="1:19" ht="42" customHeight="1" thickBot="1">
      <c r="A19" s="136"/>
      <c r="B19" s="140" t="s">
        <v>163</v>
      </c>
      <c r="C19" s="141" t="s">
        <v>271</v>
      </c>
      <c r="D19" s="139" t="s">
        <v>299</v>
      </c>
      <c r="E19" s="109" t="s">
        <v>79</v>
      </c>
      <c r="F19" s="139" t="s">
        <v>160</v>
      </c>
      <c r="G19" s="109" t="s">
        <v>79</v>
      </c>
      <c r="H19" s="109" t="s">
        <v>79</v>
      </c>
      <c r="I19" s="139" t="s">
        <v>160</v>
      </c>
      <c r="J19" s="109" t="s">
        <v>79</v>
      </c>
      <c r="K19" s="139" t="s">
        <v>160</v>
      </c>
      <c r="L19" s="139" t="s">
        <v>160</v>
      </c>
      <c r="M19" s="139" t="s">
        <v>160</v>
      </c>
      <c r="N19" s="139" t="s">
        <v>160</v>
      </c>
      <c r="O19" s="139" t="s">
        <v>160</v>
      </c>
      <c r="P19" s="139" t="s">
        <v>160</v>
      </c>
      <c r="Q19" s="139" t="s">
        <v>160</v>
      </c>
      <c r="R19" s="139" t="s">
        <v>160</v>
      </c>
      <c r="S19" s="139" t="s">
        <v>160</v>
      </c>
    </row>
    <row r="20" spans="1:19" ht="67.5" customHeight="1" thickBot="1">
      <c r="A20" s="136"/>
      <c r="B20" s="140" t="s">
        <v>165</v>
      </c>
      <c r="C20" s="141" t="s">
        <v>300</v>
      </c>
      <c r="D20" s="139" t="s">
        <v>269</v>
      </c>
      <c r="E20" s="109" t="s">
        <v>79</v>
      </c>
      <c r="F20" s="109" t="s">
        <v>79</v>
      </c>
      <c r="G20" s="139" t="s">
        <v>160</v>
      </c>
      <c r="H20" s="109" t="s">
        <v>79</v>
      </c>
      <c r="I20" s="109" t="s">
        <v>79</v>
      </c>
      <c r="J20" s="139" t="s">
        <v>160</v>
      </c>
      <c r="K20" s="139" t="s">
        <v>160</v>
      </c>
      <c r="L20" s="139" t="s">
        <v>160</v>
      </c>
      <c r="M20" s="139" t="s">
        <v>160</v>
      </c>
      <c r="N20" s="139" t="s">
        <v>160</v>
      </c>
      <c r="O20" s="139" t="s">
        <v>160</v>
      </c>
      <c r="P20" s="139" t="s">
        <v>160</v>
      </c>
      <c r="Q20" s="139" t="s">
        <v>160</v>
      </c>
      <c r="R20" s="139" t="s">
        <v>160</v>
      </c>
      <c r="S20" s="139" t="s">
        <v>160</v>
      </c>
    </row>
    <row r="21" spans="1:19" ht="15.75" thickBot="1">
      <c r="A21" s="136"/>
      <c r="B21" s="114"/>
      <c r="C21" s="201" t="s">
        <v>301</v>
      </c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3"/>
    </row>
    <row r="22" spans="1:19" ht="43.5" customHeight="1" thickBot="1">
      <c r="A22" s="136"/>
      <c r="B22" s="140" t="s">
        <v>167</v>
      </c>
      <c r="C22" s="141" t="s">
        <v>302</v>
      </c>
      <c r="D22" s="139" t="s">
        <v>303</v>
      </c>
      <c r="E22" s="126">
        <f>F22+G22</f>
        <v>224732.36150889972</v>
      </c>
      <c r="F22" s="109">
        <f t="shared" ref="F22:G24" si="0">I22+L22+O22+R22</f>
        <v>162865.56556145012</v>
      </c>
      <c r="G22" s="126">
        <f t="shared" si="0"/>
        <v>61866.795947449587</v>
      </c>
      <c r="H22" s="126">
        <f>I22+J22</f>
        <v>201350.96651644548</v>
      </c>
      <c r="I22" s="144">
        <f>I23</f>
        <v>145920.85752343611</v>
      </c>
      <c r="J22" s="126">
        <f>J23+J39+J40+J43</f>
        <v>55430.10899300938</v>
      </c>
      <c r="K22" s="126">
        <f>L22+M22</f>
        <v>15809.385790265698</v>
      </c>
      <c r="L22" s="109">
        <f>L23</f>
        <v>11457.205458393781</v>
      </c>
      <c r="M22" s="126">
        <f>M23+M39+M40+M43</f>
        <v>4352.1803318719176</v>
      </c>
      <c r="N22" s="126">
        <f>O22+P22</f>
        <v>572.91314771168209</v>
      </c>
      <c r="O22" s="109">
        <f>O23</f>
        <v>415.19584172702741</v>
      </c>
      <c r="P22" s="126">
        <f>P23+P39+P40+P43</f>
        <v>157.71730598465464</v>
      </c>
      <c r="Q22" s="126">
        <f>R22+S22</f>
        <v>6999.0960544768377</v>
      </c>
      <c r="R22" s="109">
        <f>R23</f>
        <v>5072.306737893201</v>
      </c>
      <c r="S22" s="126">
        <f>S23+S39+S40+S43</f>
        <v>1926.7893165836367</v>
      </c>
    </row>
    <row r="23" spans="1:19" ht="30.75" customHeight="1" thickBot="1">
      <c r="A23" s="136"/>
      <c r="B23" s="138" t="s">
        <v>48</v>
      </c>
      <c r="C23" s="142" t="s">
        <v>304</v>
      </c>
      <c r="D23" s="139" t="s">
        <v>150</v>
      </c>
      <c r="E23" s="144">
        <f>H23+K23+N23+Q23</f>
        <v>188211.88771201074</v>
      </c>
      <c r="F23" s="144">
        <f t="shared" si="0"/>
        <v>162865.56556145012</v>
      </c>
      <c r="G23" s="127">
        <f t="shared" si="0"/>
        <v>25346.322150560602</v>
      </c>
      <c r="H23" s="144">
        <f>I23+J23</f>
        <v>168630.12114539859</v>
      </c>
      <c r="I23" s="144">
        <f>I24+I29+I30</f>
        <v>145920.85752343611</v>
      </c>
      <c r="J23" s="127">
        <f>J24+J30+J35+J36+J38+J37</f>
        <v>22709.263621962469</v>
      </c>
      <c r="K23" s="144">
        <f>L23+M23</f>
        <v>13240.258981663324</v>
      </c>
      <c r="L23" s="144">
        <f>L26+L28+L29+L30</f>
        <v>11457.205458393781</v>
      </c>
      <c r="M23" s="127">
        <f>M24+M30+M35+M36+M38+M37</f>
        <v>1783.0535232695433</v>
      </c>
      <c r="N23" s="144">
        <f>O23+P23</f>
        <v>479.81163404447761</v>
      </c>
      <c r="O23" s="144">
        <f>O26+O28+O29+O30</f>
        <v>415.19584172702741</v>
      </c>
      <c r="P23" s="127">
        <f>P24+P30+P35+P36+P38+P37</f>
        <v>64.615792317450229</v>
      </c>
      <c r="Q23" s="144">
        <f>R23+S23</f>
        <v>5861.6959509043381</v>
      </c>
      <c r="R23" s="144">
        <f>R26+R28+R29+R30</f>
        <v>5072.306737893201</v>
      </c>
      <c r="S23" s="127">
        <f>S24+S30+S35+S36+S38+S37</f>
        <v>789.38921301113726</v>
      </c>
    </row>
    <row r="24" spans="1:19" ht="22.5" customHeight="1" thickBot="1">
      <c r="A24" s="136"/>
      <c r="B24" s="138" t="s">
        <v>305</v>
      </c>
      <c r="C24" s="142" t="s">
        <v>306</v>
      </c>
      <c r="D24" s="209" t="s">
        <v>150</v>
      </c>
      <c r="E24" s="211">
        <f>H24+K24+N24+Q24</f>
        <v>149274.61140284254</v>
      </c>
      <c r="F24" s="199">
        <f t="shared" si="0"/>
        <v>147804.90935730012</v>
      </c>
      <c r="G24" s="199">
        <f t="shared" si="0"/>
        <v>1469.7020455424663</v>
      </c>
      <c r="H24" s="199">
        <f>I24+J24</f>
        <v>133743.92080541991</v>
      </c>
      <c r="I24" s="199">
        <f>I26+I28</f>
        <v>132427.12813626247</v>
      </c>
      <c r="J24" s="199">
        <f>J27</f>
        <v>1316.7926691574519</v>
      </c>
      <c r="K24" s="199">
        <f>L24+M24</f>
        <v>10501.114134644724</v>
      </c>
      <c r="L24" s="199">
        <f>L26+L28</f>
        <v>10397.724088747947</v>
      </c>
      <c r="M24" s="199">
        <f>M27</f>
        <v>103.39004589677694</v>
      </c>
      <c r="N24" s="199">
        <f>O24+P24</f>
        <v>380.5482006968179</v>
      </c>
      <c r="O24" s="199">
        <f>O26+O28</f>
        <v>376.80146530936435</v>
      </c>
      <c r="P24" s="199">
        <f>P27</f>
        <v>3.7467353874535387</v>
      </c>
      <c r="Q24" s="199">
        <f>R24+S24</f>
        <v>4649.0282620810976</v>
      </c>
      <c r="R24" s="199">
        <f>R26+R28</f>
        <v>4603.2556669803134</v>
      </c>
      <c r="S24" s="199">
        <f>S27</f>
        <v>45.772595100783946</v>
      </c>
    </row>
    <row r="25" spans="1:19" ht="15.75" thickBot="1">
      <c r="A25" s="136"/>
      <c r="B25" s="114"/>
      <c r="C25" s="142" t="s">
        <v>307</v>
      </c>
      <c r="D25" s="21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</row>
    <row r="26" spans="1:19" ht="21.75" customHeight="1" thickBot="1">
      <c r="A26" s="136"/>
      <c r="B26" s="114"/>
      <c r="C26" s="142" t="s">
        <v>308</v>
      </c>
      <c r="D26" s="139" t="s">
        <v>150</v>
      </c>
      <c r="E26" s="127">
        <f>H26+K26+N26+Q26</f>
        <v>128620.43378048559</v>
      </c>
      <c r="F26" s="127">
        <f>I26+L26+O26+R26</f>
        <v>128620.43378048559</v>
      </c>
      <c r="G26" s="145" t="s">
        <v>160</v>
      </c>
      <c r="H26" s="127">
        <f>I26</f>
        <v>115238.62596481713</v>
      </c>
      <c r="I26" s="127">
        <f>[11]ДД1!F12*[11]ДД1!F30/([11]ДД1!E51/7000)*[11]ДД1!F56/1000</f>
        <v>115238.62596481713</v>
      </c>
      <c r="J26" s="145" t="s">
        <v>160</v>
      </c>
      <c r="K26" s="127">
        <f>L26</f>
        <v>9048.1418272228439</v>
      </c>
      <c r="L26" s="127">
        <f>[11]ДД1!G14*[11]ДД1!F30/([11]ДД1!E51/7000)*[11]ДД1!G56/1000</f>
        <v>9048.1418272228439</v>
      </c>
      <c r="M26" s="145" t="s">
        <v>160</v>
      </c>
      <c r="N26" s="127">
        <f>O26</f>
        <v>327.89416892802808</v>
      </c>
      <c r="O26" s="127">
        <f>[11]ДД1!H14*[11]ДД1!H30/([11]ДД1!E51/7000)*[11]ДД1!H56/1000</f>
        <v>327.89416892802808</v>
      </c>
      <c r="P26" s="145" t="s">
        <v>160</v>
      </c>
      <c r="Q26" s="127">
        <f>R26</f>
        <v>4005.7718195175835</v>
      </c>
      <c r="R26" s="127">
        <f>[11]ДД1!I12*[11]ДД1!I31/([11]ДД1!E51/7000)*[11]ДД1!I56/1000</f>
        <v>4005.7718195175835</v>
      </c>
      <c r="S26" s="145" t="s">
        <v>160</v>
      </c>
    </row>
    <row r="27" spans="1:19" ht="15.75" thickBot="1">
      <c r="A27" s="136"/>
      <c r="B27" s="114"/>
      <c r="C27" s="142" t="s">
        <v>309</v>
      </c>
      <c r="D27" s="139" t="s">
        <v>150</v>
      </c>
      <c r="E27" s="127">
        <f>G27</f>
        <v>1469.7020455424663</v>
      </c>
      <c r="F27" s="145" t="s">
        <v>160</v>
      </c>
      <c r="G27" s="127">
        <f>J27+M27+P27+S27</f>
        <v>1469.7020455424663</v>
      </c>
      <c r="H27" s="127">
        <f>J27</f>
        <v>1316.7926691574519</v>
      </c>
      <c r="I27" s="145" t="s">
        <v>160</v>
      </c>
      <c r="J27" s="127">
        <f>[11]ДД1!F21*[11]ДД1!F30/([11]ДД1!E51/7000)/1000*[11]ДД1!F56</f>
        <v>1316.7926691574519</v>
      </c>
      <c r="K27" s="127">
        <f>M27</f>
        <v>103.39004589677694</v>
      </c>
      <c r="L27" s="145" t="s">
        <v>160</v>
      </c>
      <c r="M27" s="127">
        <f>[11]ДД1!G21*[11]ДД1!G30/([11]ДД1!E51/7000)/1000*[11]ДД1!G56</f>
        <v>103.39004589677694</v>
      </c>
      <c r="N27" s="127">
        <f>P27</f>
        <v>3.7467353874535387</v>
      </c>
      <c r="O27" s="145" t="s">
        <v>160</v>
      </c>
      <c r="P27" s="127">
        <f>[11]ДД1!H21*[11]ДД1!H30/([11]ДД1!E51/7000)/1000*[11]ДД1!H56</f>
        <v>3.7467353874535387</v>
      </c>
      <c r="Q27" s="127">
        <f>S27</f>
        <v>45.772595100783946</v>
      </c>
      <c r="R27" s="145" t="s">
        <v>160</v>
      </c>
      <c r="S27" s="127">
        <f>[11]ДД1!I21*[11]ДД1!I30/([11]ДД1!E51/7000)/1000*[11]ДД1!I56</f>
        <v>45.772595100783946</v>
      </c>
    </row>
    <row r="28" spans="1:19" ht="20.25" customHeight="1" thickBot="1">
      <c r="A28" s="136"/>
      <c r="B28" s="114"/>
      <c r="C28" s="142" t="s">
        <v>310</v>
      </c>
      <c r="D28" s="139" t="s">
        <v>150</v>
      </c>
      <c r="E28" s="127">
        <f>H28+K28+N28+Q28</f>
        <v>19184.475576814515</v>
      </c>
      <c r="F28" s="127">
        <f>I28+L28+O28+R28</f>
        <v>19184.475576814515</v>
      </c>
      <c r="G28" s="145" t="s">
        <v>160</v>
      </c>
      <c r="H28" s="127">
        <f>I28</f>
        <v>17188.502171445343</v>
      </c>
      <c r="I28" s="127">
        <f>[11]ДД1!F18*[11]ДД1!F30/([11]ДД1!E51/7000)/1000*[11]ДД1!F56</f>
        <v>17188.502171445343</v>
      </c>
      <c r="J28" s="145" t="s">
        <v>160</v>
      </c>
      <c r="K28" s="127">
        <f>L28</f>
        <v>1349.5822615251041</v>
      </c>
      <c r="L28" s="127">
        <f>[11]ДД1!G18*[11]ДД1!G31/([11]ДД1!E51/7000)/1000*[11]ДД1!G56</f>
        <v>1349.5822615251041</v>
      </c>
      <c r="M28" s="145" t="s">
        <v>160</v>
      </c>
      <c r="N28" s="127">
        <f>O28</f>
        <v>48.907296381336288</v>
      </c>
      <c r="O28" s="127">
        <f>[11]ДД1!H18*[11]ДД1!H31/([11]ДД1!E51/7000)/1000*[11]ДД1!H56</f>
        <v>48.907296381336288</v>
      </c>
      <c r="P28" s="145" t="s">
        <v>160</v>
      </c>
      <c r="Q28" s="127">
        <f>R28</f>
        <v>597.48384746273007</v>
      </c>
      <c r="R28" s="127">
        <f>[11]ДД1!I18*[11]ДД1!I31/([11]ДД1!E51/7000)/1000*[11]ДД1!I56</f>
        <v>597.48384746273007</v>
      </c>
      <c r="S28" s="145" t="s">
        <v>160</v>
      </c>
    </row>
    <row r="29" spans="1:19" ht="15.75" thickBot="1">
      <c r="A29" s="136"/>
      <c r="B29" s="138" t="s">
        <v>311</v>
      </c>
      <c r="C29" s="142" t="s">
        <v>78</v>
      </c>
      <c r="D29" s="139" t="s">
        <v>150</v>
      </c>
      <c r="E29" s="144">
        <f>H29+K29+N29+Q29</f>
        <v>15060.65620415002</v>
      </c>
      <c r="F29" s="144">
        <f>I29+L29+O29+R29</f>
        <v>15060.65620415002</v>
      </c>
      <c r="G29" s="139" t="s">
        <v>160</v>
      </c>
      <c r="H29" s="144">
        <f>I29</f>
        <v>13493.729387173636</v>
      </c>
      <c r="I29" s="144">
        <f>'[9]28_Повна_СВ_без комп втрат'!$E$118</f>
        <v>13493.729387173636</v>
      </c>
      <c r="J29" s="139" t="s">
        <v>160</v>
      </c>
      <c r="K29" s="144">
        <f>L29</f>
        <v>1059.4813696458327</v>
      </c>
      <c r="L29" s="144">
        <f>'[9]28_Повна_СВ_без комп втрат'!$G$118</f>
        <v>1059.4813696458327</v>
      </c>
      <c r="M29" s="139" t="s">
        <v>160</v>
      </c>
      <c r="N29" s="144">
        <f>O29</f>
        <v>38.394376417663068</v>
      </c>
      <c r="O29" s="144">
        <f>'[9]28_Повна_СВ_без комп втрат'!$F$118</f>
        <v>38.394376417663068</v>
      </c>
      <c r="P29" s="139" t="s">
        <v>160</v>
      </c>
      <c r="Q29" s="144">
        <f>R29</f>
        <v>469.05107091288744</v>
      </c>
      <c r="R29" s="144">
        <f>'[9]28_Повна_СВ_без комп втрат'!$H$118</f>
        <v>469.05107091288744</v>
      </c>
      <c r="S29" s="139" t="s">
        <v>160</v>
      </c>
    </row>
    <row r="30" spans="1:19" ht="21.75" customHeight="1" thickBot="1">
      <c r="A30" s="136"/>
      <c r="B30" s="138" t="s">
        <v>312</v>
      </c>
      <c r="C30" s="142" t="s">
        <v>313</v>
      </c>
      <c r="D30" s="139" t="s">
        <v>150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</row>
    <row r="31" spans="1:19" ht="15.75" thickBot="1">
      <c r="A31" s="136"/>
      <c r="B31" s="114"/>
      <c r="C31" s="142" t="s">
        <v>307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</row>
    <row r="32" spans="1:19" ht="21.75" customHeight="1" thickBot="1">
      <c r="A32" s="136"/>
      <c r="B32" s="114"/>
      <c r="C32" s="142" t="s">
        <v>308</v>
      </c>
      <c r="D32" s="139" t="s">
        <v>150</v>
      </c>
      <c r="E32" s="109">
        <v>0</v>
      </c>
      <c r="F32" s="109">
        <v>0</v>
      </c>
      <c r="G32" s="139" t="s">
        <v>160</v>
      </c>
      <c r="H32" s="109">
        <v>0</v>
      </c>
      <c r="I32" s="109">
        <v>0</v>
      </c>
      <c r="J32" s="139" t="s">
        <v>160</v>
      </c>
      <c r="K32" s="109">
        <v>0</v>
      </c>
      <c r="L32" s="109">
        <v>0</v>
      </c>
      <c r="M32" s="139" t="s">
        <v>160</v>
      </c>
      <c r="N32" s="109">
        <v>0</v>
      </c>
      <c r="O32" s="109">
        <v>0</v>
      </c>
      <c r="P32" s="139" t="s">
        <v>160</v>
      </c>
      <c r="Q32" s="109">
        <v>0</v>
      </c>
      <c r="R32" s="109">
        <v>0</v>
      </c>
      <c r="S32" s="139" t="s">
        <v>160</v>
      </c>
    </row>
    <row r="33" spans="1:20" ht="15.75" thickBot="1">
      <c r="A33" s="136"/>
      <c r="B33" s="114"/>
      <c r="C33" s="142" t="s">
        <v>309</v>
      </c>
      <c r="D33" s="139" t="s">
        <v>150</v>
      </c>
      <c r="E33" s="109">
        <v>0</v>
      </c>
      <c r="F33" s="139" t="s">
        <v>160</v>
      </c>
      <c r="G33" s="109">
        <v>0</v>
      </c>
      <c r="H33" s="109">
        <v>0</v>
      </c>
      <c r="I33" s="139" t="s">
        <v>160</v>
      </c>
      <c r="J33" s="109">
        <v>0</v>
      </c>
      <c r="K33" s="109">
        <v>0</v>
      </c>
      <c r="L33" s="139" t="s">
        <v>160</v>
      </c>
      <c r="M33" s="109">
        <v>0</v>
      </c>
      <c r="N33" s="109">
        <v>0</v>
      </c>
      <c r="O33" s="139" t="s">
        <v>160</v>
      </c>
      <c r="P33" s="109">
        <v>0</v>
      </c>
      <c r="Q33" s="109">
        <v>0</v>
      </c>
      <c r="R33" s="139" t="s">
        <v>160</v>
      </c>
      <c r="S33" s="109">
        <v>0</v>
      </c>
    </row>
    <row r="34" spans="1:20" ht="25.5" customHeight="1" thickBot="1">
      <c r="A34" s="136"/>
      <c r="B34" s="114"/>
      <c r="C34" s="142" t="s">
        <v>310</v>
      </c>
      <c r="D34" s="139" t="s">
        <v>150</v>
      </c>
      <c r="E34" s="109">
        <v>0</v>
      </c>
      <c r="F34" s="109">
        <v>0</v>
      </c>
      <c r="G34" s="139" t="s">
        <v>160</v>
      </c>
      <c r="H34" s="109">
        <v>0</v>
      </c>
      <c r="I34" s="109">
        <v>0</v>
      </c>
      <c r="J34" s="139" t="s">
        <v>160</v>
      </c>
      <c r="K34" s="109">
        <v>0</v>
      </c>
      <c r="L34" s="109">
        <v>0</v>
      </c>
      <c r="M34" s="139" t="s">
        <v>160</v>
      </c>
      <c r="N34" s="109">
        <v>0</v>
      </c>
      <c r="O34" s="109">
        <v>0</v>
      </c>
      <c r="P34" s="139" t="s">
        <v>160</v>
      </c>
      <c r="Q34" s="109">
        <v>0</v>
      </c>
      <c r="R34" s="109">
        <v>0</v>
      </c>
      <c r="S34" s="139" t="s">
        <v>160</v>
      </c>
    </row>
    <row r="35" spans="1:20" ht="29.25" customHeight="1" thickBot="1">
      <c r="A35" s="136"/>
      <c r="B35" s="138" t="s">
        <v>314</v>
      </c>
      <c r="C35" s="142" t="s">
        <v>315</v>
      </c>
      <c r="D35" s="139" t="s">
        <v>150</v>
      </c>
      <c r="E35" s="144">
        <f>H35+K35+N35+Q35</f>
        <v>688.786810853975</v>
      </c>
      <c r="F35" s="139" t="s">
        <v>160</v>
      </c>
      <c r="G35" s="144">
        <f t="shared" ref="G35:G43" si="1">J35+M35+P35+S35</f>
        <v>688.786810853975</v>
      </c>
      <c r="H35" s="144">
        <f>J35</f>
        <v>617.12469265162611</v>
      </c>
      <c r="I35" s="139" t="s">
        <v>160</v>
      </c>
      <c r="J35" s="144">
        <f>'[9]28_Повна_СВ_без комп втрат'!$E$119</f>
        <v>617.12469265162611</v>
      </c>
      <c r="K35" s="144">
        <f>M35</f>
        <v>48.454515119764082</v>
      </c>
      <c r="L35" s="139" t="s">
        <v>160</v>
      </c>
      <c r="M35" s="144">
        <f>'[9]28_Повна_СВ_без комп втрат'!$G$119</f>
        <v>48.454515119764082</v>
      </c>
      <c r="N35" s="144">
        <f>P35</f>
        <v>1.7559354472324933</v>
      </c>
      <c r="O35" s="139" t="s">
        <v>160</v>
      </c>
      <c r="P35" s="144">
        <f>'[9]28_Повна_СВ_без комп втрат'!$F$119</f>
        <v>1.7559354472324933</v>
      </c>
      <c r="Q35" s="144">
        <f>S35</f>
        <v>21.451667635352337</v>
      </c>
      <c r="R35" s="139" t="s">
        <v>160</v>
      </c>
      <c r="S35" s="144">
        <f>'[9]28_Повна_СВ_без комп втрат'!$H$119</f>
        <v>21.451667635352337</v>
      </c>
    </row>
    <row r="36" spans="1:20" ht="54.75" customHeight="1" thickBot="1">
      <c r="A36" s="136"/>
      <c r="B36" s="138" t="s">
        <v>316</v>
      </c>
      <c r="C36" s="142" t="s">
        <v>317</v>
      </c>
      <c r="D36" s="139" t="s">
        <v>150</v>
      </c>
      <c r="E36" s="144">
        <f>H36+K36+N36+Q36</f>
        <v>286.26574416416003</v>
      </c>
      <c r="F36" s="139" t="s">
        <v>160</v>
      </c>
      <c r="G36" s="144">
        <f t="shared" si="1"/>
        <v>286.26574416416003</v>
      </c>
      <c r="H36" s="144">
        <f>J36</f>
        <v>256.48234925544841</v>
      </c>
      <c r="I36" s="139" t="s">
        <v>160</v>
      </c>
      <c r="J36" s="144">
        <f>'[9]28_Повна_СВ_без комп втрат'!$E$120</f>
        <v>256.48234925544841</v>
      </c>
      <c r="K36" s="144">
        <f>M36</f>
        <v>20.138114740721434</v>
      </c>
      <c r="L36" s="139" t="s">
        <v>160</v>
      </c>
      <c r="M36" s="144">
        <f>'[9]28_Повна_СВ_без комп втрат'!$G$120</f>
        <v>20.138114740721434</v>
      </c>
      <c r="N36" s="144">
        <f>P36</f>
        <v>0.72978192901660932</v>
      </c>
      <c r="O36" s="139" t="s">
        <v>160</v>
      </c>
      <c r="P36" s="144">
        <f>'[9]28_Повна_СВ_без комп втрат'!$F$120</f>
        <v>0.72978192901660932</v>
      </c>
      <c r="Q36" s="144">
        <f>S36</f>
        <v>8.9154982389735302</v>
      </c>
      <c r="R36" s="139" t="s">
        <v>160</v>
      </c>
      <c r="S36" s="144">
        <f>'[9]28_Повна_СВ_без комп втрат'!$H$120</f>
        <v>8.9154982389735302</v>
      </c>
    </row>
    <row r="37" spans="1:20" ht="54.75" customHeight="1" thickBot="1">
      <c r="A37" s="136"/>
      <c r="B37" s="138" t="s">
        <v>318</v>
      </c>
      <c r="C37" s="142" t="s">
        <v>319</v>
      </c>
      <c r="D37" s="139" t="s">
        <v>150</v>
      </c>
      <c r="E37" s="144">
        <f>H37+K37+N37+Q37</f>
        <v>22508.955849999998</v>
      </c>
      <c r="F37" s="139" t="s">
        <v>160</v>
      </c>
      <c r="G37" s="144">
        <f t="shared" si="1"/>
        <v>22508.955849999998</v>
      </c>
      <c r="H37" s="144">
        <f>J37</f>
        <v>20167.099953058016</v>
      </c>
      <c r="I37" s="139" t="s">
        <v>160</v>
      </c>
      <c r="J37" s="144">
        <f>'[9]Д 8'!$H$23</f>
        <v>20167.099953058016</v>
      </c>
      <c r="K37" s="144">
        <f>M37</f>
        <v>1583.4515475285036</v>
      </c>
      <c r="L37" s="139" t="s">
        <v>160</v>
      </c>
      <c r="M37" s="144">
        <f>'[9]Д 8'!$H$25</f>
        <v>1583.4515475285036</v>
      </c>
      <c r="N37" s="144">
        <f>P37</f>
        <v>57.382448145601039</v>
      </c>
      <c r="O37" s="139" t="s">
        <v>160</v>
      </c>
      <c r="P37" s="144">
        <f>'[9]Д 8'!$H$24</f>
        <v>57.382448145601039</v>
      </c>
      <c r="Q37" s="144">
        <f>S37</f>
        <v>701.02190126788025</v>
      </c>
      <c r="R37" s="139" t="s">
        <v>160</v>
      </c>
      <c r="S37" s="144">
        <f>'[9]Д 8'!$H$26</f>
        <v>701.02190126788025</v>
      </c>
    </row>
    <row r="38" spans="1:20" ht="87.75" customHeight="1" thickBot="1">
      <c r="A38" s="136"/>
      <c r="B38" s="138" t="s">
        <v>320</v>
      </c>
      <c r="C38" s="142" t="s">
        <v>321</v>
      </c>
      <c r="D38" s="139" t="s">
        <v>150</v>
      </c>
      <c r="E38" s="126">
        <f>H38+K38+N38+Q38</f>
        <v>392.61170000000004</v>
      </c>
      <c r="F38" s="146" t="s">
        <v>160</v>
      </c>
      <c r="G38" s="126">
        <f t="shared" si="1"/>
        <v>392.61170000000004</v>
      </c>
      <c r="H38" s="126">
        <f>J38</f>
        <v>351.76395783992899</v>
      </c>
      <c r="I38" s="146" t="s">
        <v>160</v>
      </c>
      <c r="J38" s="126">
        <f>'[9]25_Прямі'!$E$19+'[9]25_Прямі'!$E$34+'[9]25_Прямі'!$E$83+'[9]25_Прямі'!$E$161</f>
        <v>351.76395783992899</v>
      </c>
      <c r="K38" s="126">
        <f>M38</f>
        <v>27.619299983777307</v>
      </c>
      <c r="L38" s="146" t="s">
        <v>160</v>
      </c>
      <c r="M38" s="126">
        <f>'[9]25_Прямі'!$G$19+'[9]25_Прямі'!$G$34+'[9]25_Прямі'!$G$83+'[9]25_Прямі'!$G$161</f>
        <v>27.619299983777307</v>
      </c>
      <c r="N38" s="126">
        <f>P38</f>
        <v>1.0008914081465452</v>
      </c>
      <c r="O38" s="146" t="s">
        <v>160</v>
      </c>
      <c r="P38" s="126">
        <f>'[9]25_Прямі'!$F$19+'[9]25_Прямі'!$F$34+'[9]25_Прямі'!$F$83+'[9]25_Прямі'!$F$161</f>
        <v>1.0008914081465452</v>
      </c>
      <c r="Q38" s="126">
        <f>S38</f>
        <v>12.227550768147156</v>
      </c>
      <c r="R38" s="146" t="s">
        <v>160</v>
      </c>
      <c r="S38" s="126">
        <f>'[9]25_Прямі'!$H$19+'[9]25_Прямі'!$H$34+'[9]25_Прямі'!$H$83+'[9]25_Прямі'!$H$161</f>
        <v>12.227550768147156</v>
      </c>
    </row>
    <row r="39" spans="1:20" ht="35.25" customHeight="1" thickBot="1">
      <c r="A39" s="136"/>
      <c r="B39" s="138" t="s">
        <v>50</v>
      </c>
      <c r="C39" s="142" t="s">
        <v>88</v>
      </c>
      <c r="D39" s="139" t="s">
        <v>150</v>
      </c>
      <c r="E39" s="144">
        <f t="shared" ref="E39:E44" si="2">H39+K39+N39+Q39</f>
        <v>21943.040704948569</v>
      </c>
      <c r="F39" s="139" t="s">
        <v>160</v>
      </c>
      <c r="G39" s="144">
        <f t="shared" si="1"/>
        <v>21943.040704948569</v>
      </c>
      <c r="H39" s="144">
        <f t="shared" ref="H39:H44" si="3">J39</f>
        <v>19660.063226376849</v>
      </c>
      <c r="I39" s="139" t="s">
        <v>160</v>
      </c>
      <c r="J39" s="144">
        <f>'[9]28_Повна_СВ_без комп втрат'!$E$122</f>
        <v>19660.063226376849</v>
      </c>
      <c r="K39" s="144">
        <f t="shared" ref="K39:K44" si="4">M39</f>
        <v>1543.640762071607</v>
      </c>
      <c r="L39" s="139" t="s">
        <v>160</v>
      </c>
      <c r="M39" s="144">
        <f>'[9]28_Повна_СВ_без комп втрат'!$G$122</f>
        <v>1543.640762071607</v>
      </c>
      <c r="N39" s="144">
        <f t="shared" ref="N39:N44" si="5">P39</f>
        <v>55.93975143937277</v>
      </c>
      <c r="O39" s="139" t="s">
        <v>160</v>
      </c>
      <c r="P39" s="144">
        <f>'[9]28_Повна_СВ_без комп втрат'!$F$122</f>
        <v>55.93975143937277</v>
      </c>
      <c r="Q39" s="144">
        <f t="shared" ref="Q39:Q44" si="6">S39</f>
        <v>683.3969650607429</v>
      </c>
      <c r="R39" s="139" t="s">
        <v>160</v>
      </c>
      <c r="S39" s="144">
        <f>'[9]28_Повна_СВ_без комп втрат'!$H$122</f>
        <v>683.3969650607429</v>
      </c>
    </row>
    <row r="40" spans="1:20" ht="33.75" customHeight="1" thickBot="1">
      <c r="A40" s="136"/>
      <c r="B40" s="138" t="s">
        <v>322</v>
      </c>
      <c r="C40" s="142" t="s">
        <v>323</v>
      </c>
      <c r="D40" s="139" t="s">
        <v>150</v>
      </c>
      <c r="E40" s="144">
        <f t="shared" si="2"/>
        <v>10291.624826242107</v>
      </c>
      <c r="F40" s="139" t="s">
        <v>160</v>
      </c>
      <c r="G40" s="144">
        <f t="shared" si="1"/>
        <v>10291.624826242107</v>
      </c>
      <c r="H40" s="144">
        <f t="shared" si="3"/>
        <v>9220.8739654561414</v>
      </c>
      <c r="I40" s="139" t="s">
        <v>160</v>
      </c>
      <c r="J40" s="147">
        <f>'[9]28_Повна_СВ_без комп втрат'!$E$123-178.98-0.004</f>
        <v>9220.8739654561414</v>
      </c>
      <c r="K40" s="144">
        <f t="shared" si="4"/>
        <v>723.98962102107623</v>
      </c>
      <c r="L40" s="139" t="s">
        <v>160</v>
      </c>
      <c r="M40" s="144">
        <f>'[9]28_Повна_СВ_без комп втрат'!$G$123-14.055</f>
        <v>723.98962102107623</v>
      </c>
      <c r="N40" s="144">
        <f t="shared" si="5"/>
        <v>26.235881338140274</v>
      </c>
      <c r="O40" s="139" t="s">
        <v>160</v>
      </c>
      <c r="P40" s="144">
        <f>'[9]28_Повна_СВ_без комп втрат'!$F$123-0.51</f>
        <v>26.235881338140274</v>
      </c>
      <c r="Q40" s="144">
        <f t="shared" si="6"/>
        <v>320.52535842674985</v>
      </c>
      <c r="R40" s="139" t="s">
        <v>160</v>
      </c>
      <c r="S40" s="144">
        <f>'[9]28_Повна_СВ_без комп втрат'!$H$123-6.22</f>
        <v>320.52535842674985</v>
      </c>
      <c r="T40" s="148"/>
    </row>
    <row r="41" spans="1:20" ht="70.5" customHeight="1" thickBot="1">
      <c r="A41" s="136"/>
      <c r="B41" s="138" t="s">
        <v>324</v>
      </c>
      <c r="C41" s="142" t="s">
        <v>325</v>
      </c>
      <c r="D41" s="139" t="s">
        <v>150</v>
      </c>
      <c r="E41" s="144">
        <f t="shared" si="2"/>
        <v>4782.4175740983246</v>
      </c>
      <c r="F41" s="139" t="s">
        <v>160</v>
      </c>
      <c r="G41" s="144">
        <f t="shared" si="1"/>
        <v>4782.4175740983246</v>
      </c>
      <c r="H41" s="144">
        <f t="shared" si="3"/>
        <v>4284.8497227872786</v>
      </c>
      <c r="I41" s="139" t="s">
        <v>160</v>
      </c>
      <c r="J41" s="144">
        <f>'[9]28_Повна_СВ_без комп втрат'!$E$17+'[9]28_Повна_СВ_без комп втрат'!$M$55+'[9]28_Повна_СВ_без комп втрат'!$E$90</f>
        <v>4284.8497227872786</v>
      </c>
      <c r="K41" s="144">
        <f t="shared" si="4"/>
        <v>336.43171007566559</v>
      </c>
      <c r="L41" s="139" t="s">
        <v>160</v>
      </c>
      <c r="M41" s="144">
        <f>'[9]28_Повна_СВ_без комп втрат'!$G$17+'[9]28_Повна_СВ_без комп втрат'!$O$55+'[9]28_Повна_СВ_без комп втрат'!$G$90</f>
        <v>336.43171007566559</v>
      </c>
      <c r="N41" s="144">
        <f t="shared" si="5"/>
        <v>12.191895096563146</v>
      </c>
      <c r="O41" s="139" t="s">
        <v>160</v>
      </c>
      <c r="P41" s="144">
        <f>'[9]28_Повна_СВ_без комп втрат'!$F$17+'[9]28_Повна_СВ_без комп втрат'!$N$55+'[9]28_Повна_СВ_без комп втрат'!$F$90</f>
        <v>12.191895096563146</v>
      </c>
      <c r="Q41" s="144">
        <f t="shared" si="6"/>
        <v>148.94424613881802</v>
      </c>
      <c r="R41" s="139" t="s">
        <v>160</v>
      </c>
      <c r="S41" s="144">
        <f>'[9]28_Повна_СВ_без комп втрат'!$H$17+'[9]28_Повна_СВ_без комп втрат'!$P$55+'[9]28_Повна_СВ_без комп втрат'!$H$90</f>
        <v>148.94424613881802</v>
      </c>
    </row>
    <row r="42" spans="1:20" ht="98.25" customHeight="1" thickBot="1">
      <c r="A42" s="136"/>
      <c r="B42" s="138" t="s">
        <v>326</v>
      </c>
      <c r="C42" s="142" t="s">
        <v>327</v>
      </c>
      <c r="D42" s="139" t="s">
        <v>150</v>
      </c>
      <c r="E42" s="144">
        <f t="shared" si="2"/>
        <v>1299.5472599999998</v>
      </c>
      <c r="F42" s="139" t="s">
        <v>160</v>
      </c>
      <c r="G42" s="144">
        <f t="shared" si="1"/>
        <v>1299.5472599999998</v>
      </c>
      <c r="H42" s="144">
        <f t="shared" si="3"/>
        <v>1164.3409699141107</v>
      </c>
      <c r="I42" s="139" t="s">
        <v>160</v>
      </c>
      <c r="J42" s="144">
        <f>'[9]28_Повна_СВ_без комп втрат'!$E$18+'[9]28_Повна_СВ_без комп втрат'!$M$56+'[9]28_Повна_СВ_без комп втрат'!$E$91</f>
        <v>1164.3409699141107</v>
      </c>
      <c r="K42" s="144">
        <f t="shared" si="4"/>
        <v>91.420061136837319</v>
      </c>
      <c r="L42" s="139" t="s">
        <v>160</v>
      </c>
      <c r="M42" s="144">
        <f>'[9]28_Повна_СВ_без комп втрат'!$G$18+'[9]28_Повна_СВ_без комп втрат'!$O$56+'[9]28_Повна_СВ_без комп втрат'!$G$91</f>
        <v>91.420061136837319</v>
      </c>
      <c r="N42" s="144">
        <f t="shared" si="5"/>
        <v>3.3129570183824368</v>
      </c>
      <c r="O42" s="139" t="s">
        <v>160</v>
      </c>
      <c r="P42" s="144">
        <f>'[9]28_Повна_СВ_без комп втрат'!$F$18+'[9]28_Повна_СВ_без комп втрат'!$N$56+'[9]28_Повна_СВ_без комп втрат'!$F$91</f>
        <v>3.3129570183824368</v>
      </c>
      <c r="Q42" s="144">
        <f t="shared" si="6"/>
        <v>40.473271930669462</v>
      </c>
      <c r="R42" s="139" t="s">
        <v>160</v>
      </c>
      <c r="S42" s="144">
        <f>'[9]28_Повна_СВ_без комп втрат'!$H$18+'[9]28_Повна_СВ_без комп втрат'!$P$56+'[9]28_Повна_СВ_без комп втрат'!$H$91</f>
        <v>40.473271930669462</v>
      </c>
    </row>
    <row r="43" spans="1:20" ht="15.75" thickBot="1">
      <c r="A43" s="136"/>
      <c r="B43" s="138" t="s">
        <v>328</v>
      </c>
      <c r="C43" s="142" t="s">
        <v>329</v>
      </c>
      <c r="D43" s="139" t="s">
        <v>150</v>
      </c>
      <c r="E43" s="144">
        <f t="shared" si="2"/>
        <v>4285.8082656983097</v>
      </c>
      <c r="F43" s="139" t="s">
        <v>160</v>
      </c>
      <c r="G43" s="144">
        <f t="shared" si="1"/>
        <v>4285.8082656983097</v>
      </c>
      <c r="H43" s="144">
        <f t="shared" si="3"/>
        <v>3839.9081792139209</v>
      </c>
      <c r="I43" s="139" t="s">
        <v>160</v>
      </c>
      <c r="J43" s="144">
        <f>'[9]28_Повна_СВ_без комп втрат'!$E$124</f>
        <v>3839.9081792139209</v>
      </c>
      <c r="K43" s="144">
        <f t="shared" si="4"/>
        <v>301.49642550969071</v>
      </c>
      <c r="L43" s="139" t="s">
        <v>160</v>
      </c>
      <c r="M43" s="144">
        <f>'[9]28_Повна_СВ_без комп втрат'!$G$124</f>
        <v>301.49642550969071</v>
      </c>
      <c r="N43" s="144">
        <f t="shared" si="5"/>
        <v>10.925880889691362</v>
      </c>
      <c r="O43" s="139" t="s">
        <v>160</v>
      </c>
      <c r="P43" s="144">
        <f>'[9]28_Повна_СВ_без комп втрат'!$F$124</f>
        <v>10.925880889691362</v>
      </c>
      <c r="Q43" s="144">
        <f t="shared" si="6"/>
        <v>133.47778008500671</v>
      </c>
      <c r="R43" s="139" t="s">
        <v>160</v>
      </c>
      <c r="S43" s="144">
        <f>'[9]28_Повна_СВ_без комп втрат'!$H$124</f>
        <v>133.47778008500671</v>
      </c>
    </row>
    <row r="44" spans="1:20" ht="15.75" thickBot="1">
      <c r="A44" s="136"/>
      <c r="B44" s="140" t="s">
        <v>169</v>
      </c>
      <c r="C44" s="141" t="s">
        <v>330</v>
      </c>
      <c r="D44" s="139" t="s">
        <v>303</v>
      </c>
      <c r="E44" s="144">
        <f t="shared" si="2"/>
        <v>12158.976461324521</v>
      </c>
      <c r="F44" s="139" t="s">
        <v>160</v>
      </c>
      <c r="G44" s="144">
        <f>J44+M44+S44+P44</f>
        <v>12158.976461324521</v>
      </c>
      <c r="H44" s="144">
        <f t="shared" si="3"/>
        <v>10893.943515483472</v>
      </c>
      <c r="I44" s="139" t="s">
        <v>160</v>
      </c>
      <c r="J44" s="144">
        <f>'[9]28_Повна_СВ_без комп втрат'!$E$125</f>
        <v>10893.943515483472</v>
      </c>
      <c r="K44" s="144">
        <f t="shared" si="4"/>
        <v>855.35509609376061</v>
      </c>
      <c r="L44" s="139" t="s">
        <v>160</v>
      </c>
      <c r="M44" s="144">
        <f>'[9]28_Повна_СВ_без комп втрат'!$G$125</f>
        <v>855.35509609376061</v>
      </c>
      <c r="N44" s="144">
        <f t="shared" si="5"/>
        <v>30.997076938846011</v>
      </c>
      <c r="O44" s="139" t="s">
        <v>160</v>
      </c>
      <c r="P44" s="144">
        <f>'[9]28_Повна_СВ_без комп втрат'!$F$125</f>
        <v>30.997076938846011</v>
      </c>
      <c r="Q44" s="144">
        <f t="shared" si="6"/>
        <v>378.68077280844273</v>
      </c>
      <c r="R44" s="139" t="s">
        <v>160</v>
      </c>
      <c r="S44" s="144">
        <f>'[9]28_Повна_СВ_без комп втрат'!$H$125</f>
        <v>378.68077280844273</v>
      </c>
    </row>
    <row r="45" spans="1:20" ht="15.75" thickBot="1">
      <c r="A45" s="136"/>
      <c r="B45" s="140" t="s">
        <v>171</v>
      </c>
      <c r="C45" s="141" t="s">
        <v>331</v>
      </c>
      <c r="D45" s="139" t="s">
        <v>303</v>
      </c>
      <c r="E45" s="109">
        <v>0</v>
      </c>
      <c r="F45" s="139" t="s">
        <v>160</v>
      </c>
      <c r="G45" s="109">
        <v>0</v>
      </c>
      <c r="H45" s="109">
        <v>0</v>
      </c>
      <c r="I45" s="139" t="s">
        <v>160</v>
      </c>
      <c r="J45" s="109">
        <v>0</v>
      </c>
      <c r="K45" s="109">
        <v>0</v>
      </c>
      <c r="L45" s="139" t="s">
        <v>160</v>
      </c>
      <c r="M45" s="109">
        <v>0</v>
      </c>
      <c r="N45" s="109">
        <v>0</v>
      </c>
      <c r="O45" s="139" t="s">
        <v>160</v>
      </c>
      <c r="P45" s="109">
        <v>0</v>
      </c>
      <c r="Q45" s="109">
        <v>0</v>
      </c>
      <c r="R45" s="139" t="s">
        <v>160</v>
      </c>
      <c r="S45" s="109">
        <v>0</v>
      </c>
    </row>
    <row r="46" spans="1:20" ht="27" customHeight="1" thickBot="1">
      <c r="A46" s="136"/>
      <c r="B46" s="140" t="s">
        <v>173</v>
      </c>
      <c r="C46" s="141" t="s">
        <v>332</v>
      </c>
      <c r="D46" s="139" t="s">
        <v>303</v>
      </c>
      <c r="E46" s="109"/>
      <c r="F46" s="139" t="s">
        <v>160</v>
      </c>
      <c r="G46" s="109"/>
      <c r="H46" s="109"/>
      <c r="I46" s="139" t="s">
        <v>160</v>
      </c>
      <c r="J46" s="109"/>
      <c r="K46" s="109"/>
      <c r="L46" s="139" t="s">
        <v>160</v>
      </c>
      <c r="M46" s="109"/>
      <c r="N46" s="109"/>
      <c r="O46" s="139" t="s">
        <v>160</v>
      </c>
      <c r="P46" s="109"/>
      <c r="Q46" s="109"/>
      <c r="R46" s="139" t="s">
        <v>160</v>
      </c>
      <c r="S46" s="109"/>
    </row>
    <row r="47" spans="1:20" ht="15.75" thickBot="1">
      <c r="A47" s="136"/>
      <c r="B47" s="140" t="s">
        <v>185</v>
      </c>
      <c r="C47" s="141" t="s">
        <v>110</v>
      </c>
      <c r="D47" s="139" t="s">
        <v>303</v>
      </c>
      <c r="E47" s="109"/>
      <c r="F47" s="139" t="s">
        <v>160</v>
      </c>
      <c r="G47" s="109"/>
      <c r="H47" s="109"/>
      <c r="I47" s="139" t="s">
        <v>160</v>
      </c>
      <c r="J47" s="109"/>
      <c r="K47" s="109"/>
      <c r="L47" s="139" t="s">
        <v>160</v>
      </c>
      <c r="M47" s="109"/>
      <c r="N47" s="109"/>
      <c r="O47" s="139" t="s">
        <v>160</v>
      </c>
      <c r="P47" s="109"/>
      <c r="Q47" s="109"/>
      <c r="R47" s="139" t="s">
        <v>160</v>
      </c>
      <c r="S47" s="109"/>
    </row>
    <row r="48" spans="1:20" ht="64.5" customHeight="1" thickBot="1">
      <c r="A48" s="136"/>
      <c r="B48" s="140" t="s">
        <v>187</v>
      </c>
      <c r="C48" s="141" t="s">
        <v>333</v>
      </c>
      <c r="D48" s="139" t="s">
        <v>303</v>
      </c>
      <c r="E48" s="109">
        <f>E22+E44+E45+E46</f>
        <v>236891.33797022424</v>
      </c>
      <c r="F48" s="109">
        <f>F22</f>
        <v>162865.56556145012</v>
      </c>
      <c r="G48" s="109">
        <f>G22+G44+G45+G46</f>
        <v>74025.772408774108</v>
      </c>
      <c r="H48" s="109">
        <f>H22+H44+H45+H46</f>
        <v>212244.91003192894</v>
      </c>
      <c r="I48" s="109">
        <f>I22</f>
        <v>145920.85752343611</v>
      </c>
      <c r="J48" s="126">
        <f>J22+J44+J45+J46</f>
        <v>66324.052508492852</v>
      </c>
      <c r="K48" s="109">
        <f>K22+K44+K45+K46</f>
        <v>16664.740886359457</v>
      </c>
      <c r="L48" s="109">
        <f>L22</f>
        <v>11457.205458393781</v>
      </c>
      <c r="M48" s="109">
        <f>M22+M44+M45+M46</f>
        <v>5207.5354279656785</v>
      </c>
      <c r="N48" s="109">
        <f>N22+N44+N45+N46</f>
        <v>603.91022465052811</v>
      </c>
      <c r="O48" s="109">
        <f>O22</f>
        <v>415.19584172702741</v>
      </c>
      <c r="P48" s="109">
        <f>P22+P44+P45+P46</f>
        <v>188.71438292350066</v>
      </c>
      <c r="Q48" s="109">
        <f>Q22+Q44+Q45+Q46</f>
        <v>7377.7768272852809</v>
      </c>
      <c r="R48" s="109">
        <f>R22</f>
        <v>5072.306737893201</v>
      </c>
      <c r="S48" s="109">
        <f>S22+S44+S45+S46</f>
        <v>2305.4700893920794</v>
      </c>
    </row>
    <row r="49" spans="1:19" ht="55.5" customHeight="1" thickBot="1">
      <c r="A49" s="136"/>
      <c r="B49" s="140" t="s">
        <v>190</v>
      </c>
      <c r="C49" s="141" t="s">
        <v>334</v>
      </c>
      <c r="D49" s="139" t="s">
        <v>303</v>
      </c>
      <c r="E49" s="109">
        <f>E48+E47</f>
        <v>236891.33797022424</v>
      </c>
      <c r="F49" s="109">
        <f>F48</f>
        <v>162865.56556145012</v>
      </c>
      <c r="G49" s="109">
        <f>G48+G47</f>
        <v>74025.772408774108</v>
      </c>
      <c r="H49" s="109">
        <f>H48+H47</f>
        <v>212244.91003192894</v>
      </c>
      <c r="I49" s="109">
        <f>I48</f>
        <v>145920.85752343611</v>
      </c>
      <c r="J49" s="109">
        <f>J48+J47</f>
        <v>66324.052508492852</v>
      </c>
      <c r="K49" s="109">
        <f>K48+K47</f>
        <v>16664.740886359457</v>
      </c>
      <c r="L49" s="109">
        <f>L48</f>
        <v>11457.205458393781</v>
      </c>
      <c r="M49" s="109">
        <f>M48+M47</f>
        <v>5207.5354279656785</v>
      </c>
      <c r="N49" s="109">
        <f>N48+N47</f>
        <v>603.91022465052811</v>
      </c>
      <c r="O49" s="109">
        <f>O48</f>
        <v>415.19584172702741</v>
      </c>
      <c r="P49" s="109">
        <f>P48+P47</f>
        <v>188.71438292350066</v>
      </c>
      <c r="Q49" s="109">
        <f>Q48+Q47</f>
        <v>7377.7768272852809</v>
      </c>
      <c r="R49" s="109">
        <f>R48</f>
        <v>5072.306737893201</v>
      </c>
      <c r="S49" s="109">
        <f>S48+S47</f>
        <v>2305.4700893920794</v>
      </c>
    </row>
    <row r="50" spans="1:19" ht="26.25" thickBot="1">
      <c r="A50" s="136"/>
      <c r="B50" s="140" t="s">
        <v>192</v>
      </c>
      <c r="C50" s="141" t="s">
        <v>335</v>
      </c>
      <c r="D50" s="139" t="s">
        <v>303</v>
      </c>
      <c r="E50" s="109"/>
      <c r="F50" s="139" t="s">
        <v>160</v>
      </c>
      <c r="G50" s="109"/>
      <c r="H50" s="109"/>
      <c r="I50" s="139" t="s">
        <v>160</v>
      </c>
      <c r="J50" s="109"/>
      <c r="K50" s="109"/>
      <c r="L50" s="139" t="s">
        <v>160</v>
      </c>
      <c r="M50" s="109"/>
      <c r="N50" s="109"/>
      <c r="O50" s="139" t="s">
        <v>160</v>
      </c>
      <c r="P50" s="109"/>
      <c r="Q50" s="109"/>
      <c r="R50" s="139" t="s">
        <v>160</v>
      </c>
      <c r="S50" s="109"/>
    </row>
    <row r="51" spans="1:19" ht="48" customHeight="1" thickBot="1">
      <c r="A51" s="136"/>
      <c r="B51" s="140" t="s">
        <v>195</v>
      </c>
      <c r="C51" s="141" t="s">
        <v>336</v>
      </c>
      <c r="D51" s="139" t="s">
        <v>257</v>
      </c>
      <c r="E51" s="109">
        <f>E49+E50</f>
        <v>236891.33797022424</v>
      </c>
      <c r="F51" s="109">
        <f>F49</f>
        <v>162865.56556145012</v>
      </c>
      <c r="G51" s="109">
        <f>G49+G50</f>
        <v>74025.772408774108</v>
      </c>
      <c r="H51" s="109">
        <f>H49+H50</f>
        <v>212244.91003192894</v>
      </c>
      <c r="I51" s="109">
        <f>I49</f>
        <v>145920.85752343611</v>
      </c>
      <c r="J51" s="109">
        <f>J49+J50</f>
        <v>66324.052508492852</v>
      </c>
      <c r="K51" s="109">
        <f>K49+K50</f>
        <v>16664.740886359457</v>
      </c>
      <c r="L51" s="109">
        <f>L49</f>
        <v>11457.205458393781</v>
      </c>
      <c r="M51" s="109">
        <f>M49+M50</f>
        <v>5207.5354279656785</v>
      </c>
      <c r="N51" s="109">
        <f>N49+N50</f>
        <v>603.91022465052811</v>
      </c>
      <c r="O51" s="109">
        <f>O49</f>
        <v>415.19584172702741</v>
      </c>
      <c r="P51" s="109">
        <f>P49+P50</f>
        <v>188.71438292350066</v>
      </c>
      <c r="Q51" s="109">
        <f>Q49+Q50</f>
        <v>7377.7768272852809</v>
      </c>
      <c r="R51" s="109">
        <f>R49</f>
        <v>5072.306737893201</v>
      </c>
      <c r="S51" s="109">
        <f>S49+S50</f>
        <v>2305.4700893920794</v>
      </c>
    </row>
    <row r="52" spans="1:19" ht="26.25" customHeight="1" thickBot="1">
      <c r="A52" s="136"/>
      <c r="B52" s="140" t="s">
        <v>198</v>
      </c>
      <c r="C52" s="141" t="s">
        <v>337</v>
      </c>
      <c r="D52" s="139" t="s">
        <v>303</v>
      </c>
      <c r="E52" s="144">
        <f>H52+K52+N52+Q52</f>
        <v>4737.8267240044852</v>
      </c>
      <c r="F52" s="139" t="s">
        <v>160</v>
      </c>
      <c r="G52" s="144">
        <f>J52+M52+P52+S52</f>
        <v>4737.8267240044852</v>
      </c>
      <c r="H52" s="144">
        <f>J52</f>
        <v>4244.8981525399304</v>
      </c>
      <c r="I52" s="139" t="s">
        <v>160</v>
      </c>
      <c r="J52" s="144">
        <f>'[9]Д 5'!$E$29</f>
        <v>4244.8981525399304</v>
      </c>
      <c r="K52" s="144">
        <f>M52</f>
        <v>333.29484974962992</v>
      </c>
      <c r="L52" s="139" t="s">
        <v>160</v>
      </c>
      <c r="M52" s="144">
        <f>'[9]Д 5'!$G$29</f>
        <v>333.29484974962992</v>
      </c>
      <c r="N52" s="144">
        <f>P52</f>
        <v>12.078218915384751</v>
      </c>
      <c r="O52" s="139" t="s">
        <v>160</v>
      </c>
      <c r="P52" s="144">
        <f>'[9]Д 5'!$F$29</f>
        <v>12.078218915384751</v>
      </c>
      <c r="Q52" s="144">
        <f>S52</f>
        <v>147.55550279953994</v>
      </c>
      <c r="R52" s="139" t="s">
        <v>160</v>
      </c>
      <c r="S52" s="144">
        <f>'[9]Д 5'!$H$29</f>
        <v>147.55550279953994</v>
      </c>
    </row>
    <row r="53" spans="1:19" ht="42.75" customHeight="1" thickBot="1">
      <c r="A53" s="136"/>
      <c r="B53" s="140" t="s">
        <v>201</v>
      </c>
      <c r="C53" s="141" t="s">
        <v>338</v>
      </c>
      <c r="D53" s="139" t="s">
        <v>303</v>
      </c>
      <c r="E53" s="126">
        <f>E49+E50+E52</f>
        <v>241629.16469422873</v>
      </c>
      <c r="F53" s="126">
        <f>F49</f>
        <v>162865.56556145012</v>
      </c>
      <c r="G53" s="126">
        <f>G49+G50+G52</f>
        <v>78763.599132778589</v>
      </c>
      <c r="H53" s="126">
        <f>H49+H50+H52</f>
        <v>216489.80818446889</v>
      </c>
      <c r="I53" s="126">
        <f>I49</f>
        <v>145920.85752343611</v>
      </c>
      <c r="J53" s="126">
        <f>J49+J50+J52</f>
        <v>70568.950661032781</v>
      </c>
      <c r="K53" s="126">
        <f>K49+K50+K52</f>
        <v>16998.035736109086</v>
      </c>
      <c r="L53" s="126">
        <f>L49</f>
        <v>11457.205458393781</v>
      </c>
      <c r="M53" s="126">
        <f>M49+M50+M52</f>
        <v>5540.8302777153085</v>
      </c>
      <c r="N53" s="126">
        <f>N49+N50+N52</f>
        <v>615.9884435659128</v>
      </c>
      <c r="O53" s="126">
        <f>O49</f>
        <v>415.19584172702741</v>
      </c>
      <c r="P53" s="126">
        <f>P49+P50+P52</f>
        <v>200.79260183888542</v>
      </c>
      <c r="Q53" s="126">
        <f>Q49+Q50+Q52</f>
        <v>7525.3323300848206</v>
      </c>
      <c r="R53" s="126">
        <f>R49</f>
        <v>5072.306737893201</v>
      </c>
      <c r="S53" s="126">
        <f>S49+S50+S52</f>
        <v>2453.0255921916196</v>
      </c>
    </row>
    <row r="54" spans="1:19" ht="60" customHeight="1" thickBot="1">
      <c r="A54" s="136"/>
      <c r="B54" s="140" t="s">
        <v>203</v>
      </c>
      <c r="C54" s="141" t="s">
        <v>339</v>
      </c>
      <c r="D54" s="139" t="s">
        <v>257</v>
      </c>
      <c r="E54" s="126">
        <f>E53/E9</f>
        <v>1685.7479795213926</v>
      </c>
      <c r="F54" s="146" t="s">
        <v>160</v>
      </c>
      <c r="G54" s="146" t="s">
        <v>160</v>
      </c>
      <c r="H54" s="126">
        <f>H53/H9</f>
        <v>1685.7479858993886</v>
      </c>
      <c r="I54" s="146" t="s">
        <v>160</v>
      </c>
      <c r="J54" s="146" t="s">
        <v>160</v>
      </c>
      <c r="K54" s="126">
        <f>K53/K9</f>
        <v>1685.7478083845981</v>
      </c>
      <c r="L54" s="146" t="s">
        <v>160</v>
      </c>
      <c r="M54" s="146" t="s">
        <v>160</v>
      </c>
      <c r="N54" s="126">
        <f>N53/N9</f>
        <v>1685.7459937218819</v>
      </c>
      <c r="O54" s="146" t="s">
        <v>160</v>
      </c>
      <c r="P54" s="146" t="s">
        <v>160</v>
      </c>
      <c r="Q54" s="126">
        <f>Q53/Q9</f>
        <v>1685.7483451464518</v>
      </c>
      <c r="R54" s="139" t="s">
        <v>160</v>
      </c>
      <c r="S54" s="139" t="s">
        <v>160</v>
      </c>
    </row>
    <row r="55" spans="1:19" ht="55.5" customHeight="1" thickBot="1">
      <c r="A55" s="136"/>
      <c r="B55" s="140" t="s">
        <v>206</v>
      </c>
      <c r="C55" s="141" t="s">
        <v>340</v>
      </c>
      <c r="D55" s="139" t="s">
        <v>257</v>
      </c>
      <c r="E55" s="126">
        <f>E54*1.2</f>
        <v>2022.897575425671</v>
      </c>
      <c r="F55" s="146" t="s">
        <v>160</v>
      </c>
      <c r="G55" s="146" t="s">
        <v>160</v>
      </c>
      <c r="H55" s="126">
        <f>H54*1.2</f>
        <v>2022.8975830792663</v>
      </c>
      <c r="I55" s="146" t="s">
        <v>160</v>
      </c>
      <c r="J55" s="146" t="s">
        <v>160</v>
      </c>
      <c r="K55" s="126">
        <f>K54*1.2</f>
        <v>2022.8973700615177</v>
      </c>
      <c r="L55" s="146" t="s">
        <v>160</v>
      </c>
      <c r="M55" s="146" t="s">
        <v>160</v>
      </c>
      <c r="N55" s="126">
        <f>N54*1.2</f>
        <v>2022.8951924662581</v>
      </c>
      <c r="O55" s="146" t="s">
        <v>160</v>
      </c>
      <c r="P55" s="146" t="s">
        <v>160</v>
      </c>
      <c r="Q55" s="126">
        <f>Q54*1.2</f>
        <v>2022.898014175742</v>
      </c>
      <c r="R55" s="139" t="s">
        <v>160</v>
      </c>
      <c r="S55" s="139" t="s">
        <v>160</v>
      </c>
    </row>
    <row r="56" spans="1:19" ht="46.5" customHeight="1" thickBot="1">
      <c r="A56" s="136"/>
      <c r="B56" s="140" t="s">
        <v>208</v>
      </c>
      <c r="C56" s="141" t="s">
        <v>341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</row>
    <row r="57" spans="1:19" ht="21.75" customHeight="1" thickBot="1">
      <c r="A57" s="136"/>
      <c r="B57" s="138" t="s">
        <v>342</v>
      </c>
      <c r="C57" s="142" t="s">
        <v>343</v>
      </c>
      <c r="D57" s="139" t="s">
        <v>257</v>
      </c>
      <c r="E57" s="109"/>
      <c r="F57" s="126">
        <f>F53/F9</f>
        <v>1136.2465223362212</v>
      </c>
      <c r="G57" s="139" t="s">
        <v>160</v>
      </c>
      <c r="H57" s="109"/>
      <c r="I57" s="126">
        <f>I53/I9</f>
        <v>1136.2465223362474</v>
      </c>
      <c r="J57" s="146" t="s">
        <v>160</v>
      </c>
      <c r="K57" s="126"/>
      <c r="L57" s="126">
        <f>L53/L9</f>
        <v>1136.2465223361396</v>
      </c>
      <c r="M57" s="146" t="s">
        <v>160</v>
      </c>
      <c r="N57" s="126"/>
      <c r="O57" s="126">
        <f>O53/O9</f>
        <v>1136.2465223366287</v>
      </c>
      <c r="P57" s="146" t="s">
        <v>160</v>
      </c>
      <c r="Q57" s="126"/>
      <c r="R57" s="126">
        <f>R53/R9</f>
        <v>1136.2465223356166</v>
      </c>
      <c r="S57" s="139" t="s">
        <v>160</v>
      </c>
    </row>
    <row r="58" spans="1:19" ht="31.5" customHeight="1" thickBot="1">
      <c r="A58" s="136"/>
      <c r="B58" s="138" t="s">
        <v>344</v>
      </c>
      <c r="C58" s="142" t="s">
        <v>345</v>
      </c>
      <c r="D58" s="139" t="s">
        <v>346</v>
      </c>
      <c r="E58" s="109"/>
      <c r="F58" s="139" t="s">
        <v>160</v>
      </c>
      <c r="G58" s="109">
        <f>G53/G10*1000</f>
        <v>961068.37610386475</v>
      </c>
      <c r="H58" s="109"/>
      <c r="I58" s="139" t="s">
        <v>160</v>
      </c>
      <c r="J58" s="109">
        <f>J53/J10*1000</f>
        <v>970623.52810232469</v>
      </c>
      <c r="K58" s="109"/>
      <c r="L58" s="139" t="s">
        <v>160</v>
      </c>
      <c r="M58" s="109">
        <f>M53/M10*1000</f>
        <v>970645.7437846103</v>
      </c>
      <c r="N58" s="109"/>
      <c r="O58" s="139" t="s">
        <v>160</v>
      </c>
      <c r="P58" s="109">
        <f>P53/P10*1000</f>
        <v>970639.17432071664</v>
      </c>
      <c r="Q58" s="109"/>
      <c r="R58" s="139" t="s">
        <v>160</v>
      </c>
      <c r="S58" s="109">
        <f>S53/S10*1000</f>
        <v>735719.20878017298</v>
      </c>
    </row>
    <row r="59" spans="1:19" ht="45.75" customHeight="1" thickBot="1">
      <c r="A59" s="136"/>
      <c r="B59" s="140" t="s">
        <v>211</v>
      </c>
      <c r="C59" s="141" t="s">
        <v>347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</row>
    <row r="60" spans="1:19" ht="23.25" customHeight="1" thickBot="1">
      <c r="A60" s="136"/>
      <c r="B60" s="138" t="s">
        <v>348</v>
      </c>
      <c r="C60" s="142" t="s">
        <v>343</v>
      </c>
      <c r="D60" s="139" t="s">
        <v>257</v>
      </c>
      <c r="E60" s="109"/>
      <c r="F60" s="126">
        <f>F57*1.2</f>
        <v>1363.4958268034654</v>
      </c>
      <c r="G60" s="139" t="s">
        <v>160</v>
      </c>
      <c r="H60" s="109"/>
      <c r="I60" s="126">
        <f>I57*1.2</f>
        <v>1363.4958268034968</v>
      </c>
      <c r="J60" s="139" t="s">
        <v>160</v>
      </c>
      <c r="K60" s="109"/>
      <c r="L60" s="126">
        <f>L57*1.2</f>
        <v>1363.4958268033674</v>
      </c>
      <c r="M60" s="139" t="s">
        <v>160</v>
      </c>
      <c r="N60" s="109"/>
      <c r="O60" s="126">
        <f>O57*1.2</f>
        <v>1363.4958268039543</v>
      </c>
      <c r="P60" s="139" t="s">
        <v>160</v>
      </c>
      <c r="Q60" s="109"/>
      <c r="R60" s="126">
        <f>R57*1.2</f>
        <v>1363.4958268027399</v>
      </c>
      <c r="S60" s="139" t="s">
        <v>160</v>
      </c>
    </row>
    <row r="61" spans="1:19" ht="31.5" customHeight="1" thickBot="1">
      <c r="A61" s="136"/>
      <c r="B61" s="138" t="s">
        <v>349</v>
      </c>
      <c r="C61" s="142" t="s">
        <v>345</v>
      </c>
      <c r="D61" s="139" t="s">
        <v>346</v>
      </c>
      <c r="E61" s="109"/>
      <c r="F61" s="139" t="s">
        <v>160</v>
      </c>
      <c r="G61" s="109">
        <f>G58*1.2</f>
        <v>1153282.0513246376</v>
      </c>
      <c r="H61" s="109"/>
      <c r="I61" s="139" t="s">
        <v>160</v>
      </c>
      <c r="J61" s="109">
        <f>J58*1.2</f>
        <v>1164748.2337227897</v>
      </c>
      <c r="K61" s="109"/>
      <c r="L61" s="139" t="s">
        <v>160</v>
      </c>
      <c r="M61" s="109">
        <f>M58*1.2</f>
        <v>1164774.8925415324</v>
      </c>
      <c r="N61" s="109"/>
      <c r="O61" s="139" t="s">
        <v>160</v>
      </c>
      <c r="P61" s="109">
        <f>P58*1.2</f>
        <v>1164767.0091848599</v>
      </c>
      <c r="Q61" s="109"/>
      <c r="R61" s="139" t="s">
        <v>160</v>
      </c>
      <c r="S61" s="109">
        <f>S58*1.2</f>
        <v>882863.05053620751</v>
      </c>
    </row>
    <row r="62" spans="1:19" ht="15.75" thickBot="1">
      <c r="A62" s="136"/>
      <c r="B62" s="114"/>
      <c r="C62" s="201" t="s">
        <v>350</v>
      </c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3"/>
    </row>
    <row r="63" spans="1:19" ht="57" customHeight="1" thickBot="1">
      <c r="A63" s="136"/>
      <c r="B63" s="140" t="s">
        <v>213</v>
      </c>
      <c r="C63" s="141" t="s">
        <v>351</v>
      </c>
      <c r="D63" s="109"/>
      <c r="E63" s="109"/>
      <c r="F63" s="126">
        <f>F64</f>
        <v>1136.2465223362212</v>
      </c>
      <c r="G63" s="109">
        <f>G64</f>
        <v>1153282.0513246376</v>
      </c>
      <c r="H63" s="109"/>
      <c r="I63" s="126">
        <f>I64</f>
        <v>1136.2465223362474</v>
      </c>
      <c r="J63" s="109">
        <f>J64</f>
        <v>1164748.2337227897</v>
      </c>
      <c r="K63" s="109"/>
      <c r="L63" s="126">
        <f>L64</f>
        <v>1136.2465223361396</v>
      </c>
      <c r="M63" s="109">
        <f>M64</f>
        <v>1164774.8925415324</v>
      </c>
      <c r="N63" s="109"/>
      <c r="O63" s="126">
        <f>O64</f>
        <v>1136.2465223366287</v>
      </c>
      <c r="P63" s="109">
        <f>P64</f>
        <v>1164767.0091848599</v>
      </c>
      <c r="Q63" s="109"/>
      <c r="R63" s="126">
        <f>R64</f>
        <v>1136.2465223356166</v>
      </c>
      <c r="S63" s="109">
        <f>S64</f>
        <v>882863.05053620751</v>
      </c>
    </row>
    <row r="64" spans="1:19" ht="44.25" customHeight="1" thickBot="1">
      <c r="A64" s="136"/>
      <c r="B64" s="138" t="s">
        <v>352</v>
      </c>
      <c r="C64" s="142" t="s">
        <v>353</v>
      </c>
      <c r="D64" s="109"/>
      <c r="E64" s="109"/>
      <c r="F64" s="126">
        <f>F57</f>
        <v>1136.2465223362212</v>
      </c>
      <c r="G64" s="109">
        <f>G61</f>
        <v>1153282.0513246376</v>
      </c>
      <c r="H64" s="109"/>
      <c r="I64" s="126">
        <f>I57</f>
        <v>1136.2465223362474</v>
      </c>
      <c r="J64" s="109">
        <f>J61</f>
        <v>1164748.2337227897</v>
      </c>
      <c r="K64" s="109"/>
      <c r="L64" s="126">
        <f>L57</f>
        <v>1136.2465223361396</v>
      </c>
      <c r="M64" s="109">
        <f>M61</f>
        <v>1164774.8925415324</v>
      </c>
      <c r="N64" s="109"/>
      <c r="O64" s="126">
        <f>O57</f>
        <v>1136.2465223366287</v>
      </c>
      <c r="P64" s="109">
        <f>P61</f>
        <v>1164767.0091848599</v>
      </c>
      <c r="Q64" s="109"/>
      <c r="R64" s="126">
        <f>R57</f>
        <v>1136.2465223356166</v>
      </c>
      <c r="S64" s="109">
        <f>S61</f>
        <v>882863.05053620751</v>
      </c>
    </row>
    <row r="65" spans="1:19" ht="20.25" customHeight="1" thickBot="1">
      <c r="A65" s="136"/>
      <c r="B65" s="138" t="s">
        <v>354</v>
      </c>
      <c r="C65" s="142" t="s">
        <v>343</v>
      </c>
      <c r="D65" s="139" t="s">
        <v>257</v>
      </c>
      <c r="E65" s="109"/>
      <c r="F65" s="126">
        <f>F64</f>
        <v>1136.2465223362212</v>
      </c>
      <c r="G65" s="139" t="s">
        <v>160</v>
      </c>
      <c r="H65" s="109"/>
      <c r="I65" s="126">
        <f>I64</f>
        <v>1136.2465223362474</v>
      </c>
      <c r="J65" s="139" t="s">
        <v>160</v>
      </c>
      <c r="K65" s="109"/>
      <c r="L65" s="126">
        <f>L64</f>
        <v>1136.2465223361396</v>
      </c>
      <c r="M65" s="139" t="s">
        <v>160</v>
      </c>
      <c r="N65" s="109"/>
      <c r="O65" s="126">
        <f>O64</f>
        <v>1136.2465223366287</v>
      </c>
      <c r="P65" s="139" t="s">
        <v>160</v>
      </c>
      <c r="Q65" s="109"/>
      <c r="R65" s="126">
        <f>R64</f>
        <v>1136.2465223356166</v>
      </c>
      <c r="S65" s="139" t="s">
        <v>160</v>
      </c>
    </row>
    <row r="66" spans="1:19" ht="27.75" customHeight="1" thickBot="1">
      <c r="A66" s="136"/>
      <c r="B66" s="138" t="s">
        <v>355</v>
      </c>
      <c r="C66" s="142" t="s">
        <v>345</v>
      </c>
      <c r="D66" s="139" t="s">
        <v>346</v>
      </c>
      <c r="E66" s="109"/>
      <c r="F66" s="139" t="s">
        <v>160</v>
      </c>
      <c r="G66" s="109">
        <f>G58</f>
        <v>961068.37610386475</v>
      </c>
      <c r="H66" s="109"/>
      <c r="I66" s="139" t="s">
        <v>160</v>
      </c>
      <c r="J66" s="109">
        <f>J58</f>
        <v>970623.52810232469</v>
      </c>
      <c r="K66" s="109"/>
      <c r="L66" s="139" t="s">
        <v>160</v>
      </c>
      <c r="M66" s="109">
        <f>M58</f>
        <v>970645.7437846103</v>
      </c>
      <c r="N66" s="109"/>
      <c r="O66" s="139" t="s">
        <v>160</v>
      </c>
      <c r="P66" s="109">
        <f>P58</f>
        <v>970639.17432071664</v>
      </c>
      <c r="Q66" s="109"/>
      <c r="R66" s="139" t="s">
        <v>160</v>
      </c>
      <c r="S66" s="109">
        <f>S58</f>
        <v>735719.20878017298</v>
      </c>
    </row>
    <row r="67" spans="1:19" ht="45.75" customHeight="1" thickBot="1">
      <c r="A67" s="136"/>
      <c r="B67" s="138" t="s">
        <v>356</v>
      </c>
      <c r="C67" s="142" t="s">
        <v>357</v>
      </c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</row>
    <row r="68" spans="1:19" ht="22.5" customHeight="1" thickBot="1">
      <c r="A68" s="136"/>
      <c r="B68" s="138" t="s">
        <v>358</v>
      </c>
      <c r="C68" s="142" t="s">
        <v>343</v>
      </c>
      <c r="D68" s="139" t="s">
        <v>257</v>
      </c>
      <c r="E68" s="109"/>
      <c r="F68" s="109"/>
      <c r="G68" s="139" t="s">
        <v>160</v>
      </c>
      <c r="H68" s="109"/>
      <c r="I68" s="109"/>
      <c r="J68" s="139" t="s">
        <v>160</v>
      </c>
      <c r="K68" s="109"/>
      <c r="L68" s="109"/>
      <c r="M68" s="139" t="s">
        <v>160</v>
      </c>
      <c r="N68" s="109"/>
      <c r="O68" s="109"/>
      <c r="P68" s="139" t="s">
        <v>160</v>
      </c>
      <c r="Q68" s="109"/>
      <c r="R68" s="109"/>
      <c r="S68" s="139" t="s">
        <v>160</v>
      </c>
    </row>
    <row r="69" spans="1:19" ht="30" customHeight="1" thickBot="1">
      <c r="A69" s="136"/>
      <c r="B69" s="138" t="s">
        <v>359</v>
      </c>
      <c r="C69" s="142" t="s">
        <v>345</v>
      </c>
      <c r="D69" s="139" t="s">
        <v>346</v>
      </c>
      <c r="E69" s="109"/>
      <c r="F69" s="139" t="s">
        <v>160</v>
      </c>
      <c r="G69" s="109"/>
      <c r="H69" s="109"/>
      <c r="I69" s="139" t="s">
        <v>160</v>
      </c>
      <c r="J69" s="109"/>
      <c r="K69" s="109"/>
      <c r="L69" s="139" t="s">
        <v>160</v>
      </c>
      <c r="M69" s="109"/>
      <c r="N69" s="109"/>
      <c r="O69" s="139" t="s">
        <v>160</v>
      </c>
      <c r="P69" s="109"/>
      <c r="Q69" s="109"/>
      <c r="R69" s="139" t="s">
        <v>160</v>
      </c>
      <c r="S69" s="109"/>
    </row>
    <row r="70" spans="1:19" ht="63.75" customHeight="1" thickBot="1">
      <c r="A70" s="136"/>
      <c r="B70" s="140" t="s">
        <v>215</v>
      </c>
      <c r="C70" s="141" t="s">
        <v>360</v>
      </c>
      <c r="D70" s="109"/>
      <c r="E70" s="109"/>
      <c r="F70" s="126">
        <f>F60</f>
        <v>1363.4958268034654</v>
      </c>
      <c r="G70" s="109">
        <f>G61</f>
        <v>1153282.0513246376</v>
      </c>
      <c r="H70" s="109"/>
      <c r="I70" s="126">
        <f>I60</f>
        <v>1363.4958268034968</v>
      </c>
      <c r="J70" s="109">
        <f>J61</f>
        <v>1164748.2337227897</v>
      </c>
      <c r="K70" s="109"/>
      <c r="L70" s="126">
        <f>L60</f>
        <v>1363.4958268033674</v>
      </c>
      <c r="M70" s="109">
        <f>M61</f>
        <v>1164774.8925415324</v>
      </c>
      <c r="N70" s="109"/>
      <c r="O70" s="126">
        <f>O60</f>
        <v>1363.4958268039543</v>
      </c>
      <c r="P70" s="109">
        <f>P61</f>
        <v>1164767.0091848599</v>
      </c>
      <c r="Q70" s="109"/>
      <c r="R70" s="126">
        <f>R60</f>
        <v>1363.4958268027399</v>
      </c>
      <c r="S70" s="109">
        <f>S61</f>
        <v>882863.05053620751</v>
      </c>
    </row>
    <row r="71" spans="1:19" ht="47.25" customHeight="1" thickBot="1">
      <c r="A71" s="136"/>
      <c r="B71" s="138" t="s">
        <v>361</v>
      </c>
      <c r="C71" s="142" t="s">
        <v>353</v>
      </c>
      <c r="D71" s="109"/>
      <c r="E71" s="109"/>
      <c r="F71" s="126">
        <f>F70</f>
        <v>1363.4958268034654</v>
      </c>
      <c r="G71" s="109"/>
      <c r="H71" s="109"/>
      <c r="I71" s="126">
        <f>I70</f>
        <v>1363.4958268034968</v>
      </c>
      <c r="J71" s="109"/>
      <c r="K71" s="109"/>
      <c r="L71" s="126">
        <f>L70</f>
        <v>1363.4958268033674</v>
      </c>
      <c r="M71" s="109"/>
      <c r="N71" s="109"/>
      <c r="O71" s="126">
        <f>O70</f>
        <v>1363.4958268039543</v>
      </c>
      <c r="P71" s="109"/>
      <c r="Q71" s="109"/>
      <c r="R71" s="126">
        <f>R70</f>
        <v>1363.4958268027399</v>
      </c>
      <c r="S71" s="109"/>
    </row>
    <row r="72" spans="1:19" ht="23.25" customHeight="1" thickBot="1">
      <c r="A72" s="136"/>
      <c r="B72" s="138" t="s">
        <v>362</v>
      </c>
      <c r="C72" s="142" t="s">
        <v>343</v>
      </c>
      <c r="D72" s="139" t="s">
        <v>257</v>
      </c>
      <c r="E72" s="109"/>
      <c r="F72" s="126">
        <f>F71</f>
        <v>1363.4958268034654</v>
      </c>
      <c r="G72" s="139" t="s">
        <v>160</v>
      </c>
      <c r="H72" s="109"/>
      <c r="I72" s="126">
        <f>I71</f>
        <v>1363.4958268034968</v>
      </c>
      <c r="J72" s="139" t="s">
        <v>160</v>
      </c>
      <c r="K72" s="109"/>
      <c r="L72" s="126">
        <f>L71</f>
        <v>1363.4958268033674</v>
      </c>
      <c r="M72" s="139" t="s">
        <v>160</v>
      </c>
      <c r="N72" s="109"/>
      <c r="O72" s="126">
        <f>O71</f>
        <v>1363.4958268039543</v>
      </c>
      <c r="P72" s="139" t="s">
        <v>160</v>
      </c>
      <c r="Q72" s="109"/>
      <c r="R72" s="126">
        <f>R71</f>
        <v>1363.4958268027399</v>
      </c>
      <c r="S72" s="139" t="s">
        <v>160</v>
      </c>
    </row>
    <row r="73" spans="1:19" ht="32.25" customHeight="1" thickBot="1">
      <c r="A73" s="136"/>
      <c r="B73" s="138" t="s">
        <v>363</v>
      </c>
      <c r="C73" s="142" t="s">
        <v>345</v>
      </c>
      <c r="D73" s="139" t="s">
        <v>346</v>
      </c>
      <c r="E73" s="109"/>
      <c r="F73" s="139" t="s">
        <v>160</v>
      </c>
      <c r="G73" s="109">
        <f>G70</f>
        <v>1153282.0513246376</v>
      </c>
      <c r="H73" s="109"/>
      <c r="I73" s="139" t="s">
        <v>160</v>
      </c>
      <c r="J73" s="109">
        <f>J70</f>
        <v>1164748.2337227897</v>
      </c>
      <c r="K73" s="109"/>
      <c r="L73" s="139" t="s">
        <v>160</v>
      </c>
      <c r="M73" s="109">
        <f>M70</f>
        <v>1164774.8925415324</v>
      </c>
      <c r="N73" s="109"/>
      <c r="O73" s="139" t="s">
        <v>160</v>
      </c>
      <c r="P73" s="109">
        <f>P70</f>
        <v>1164767.0091848599</v>
      </c>
      <c r="Q73" s="109"/>
      <c r="R73" s="139" t="s">
        <v>160</v>
      </c>
      <c r="S73" s="109">
        <f>S70</f>
        <v>882863.05053620751</v>
      </c>
    </row>
    <row r="74" spans="1:19" ht="45" customHeight="1" thickBot="1">
      <c r="A74" s="136"/>
      <c r="B74" s="138" t="s">
        <v>364</v>
      </c>
      <c r="C74" s="142" t="s">
        <v>357</v>
      </c>
      <c r="D74" s="109"/>
      <c r="E74" s="109"/>
      <c r="F74" s="109" t="s">
        <v>79</v>
      </c>
      <c r="G74" s="109" t="s">
        <v>79</v>
      </c>
      <c r="H74" s="109"/>
      <c r="I74" s="109" t="s">
        <v>79</v>
      </c>
      <c r="J74" s="109" t="s">
        <v>79</v>
      </c>
      <c r="K74" s="109"/>
      <c r="L74" s="109" t="s">
        <v>79</v>
      </c>
      <c r="M74" s="109" t="s">
        <v>79</v>
      </c>
      <c r="N74" s="109"/>
      <c r="O74" s="109" t="s">
        <v>79</v>
      </c>
      <c r="P74" s="109" t="s">
        <v>79</v>
      </c>
      <c r="Q74" s="109"/>
      <c r="R74" s="109" t="s">
        <v>79</v>
      </c>
      <c r="S74" s="109" t="s">
        <v>79</v>
      </c>
    </row>
    <row r="75" spans="1:19" ht="16.5" customHeight="1" thickBot="1">
      <c r="A75" s="136"/>
      <c r="B75" s="138" t="s">
        <v>365</v>
      </c>
      <c r="C75" s="142" t="s">
        <v>343</v>
      </c>
      <c r="D75" s="139" t="s">
        <v>257</v>
      </c>
      <c r="E75" s="109"/>
      <c r="F75" s="109"/>
      <c r="G75" s="139" t="s">
        <v>160</v>
      </c>
      <c r="H75" s="109"/>
      <c r="I75" s="109"/>
      <c r="J75" s="139" t="s">
        <v>160</v>
      </c>
      <c r="K75" s="109"/>
      <c r="L75" s="109"/>
      <c r="M75" s="139" t="s">
        <v>160</v>
      </c>
      <c r="N75" s="109"/>
      <c r="O75" s="109"/>
      <c r="P75" s="139" t="s">
        <v>160</v>
      </c>
      <c r="Q75" s="109"/>
      <c r="R75" s="109"/>
      <c r="S75" s="139" t="s">
        <v>160</v>
      </c>
    </row>
    <row r="76" spans="1:19" ht="31.5" customHeight="1" thickBot="1">
      <c r="A76" s="136"/>
      <c r="B76" s="138" t="s">
        <v>366</v>
      </c>
      <c r="C76" s="142" t="s">
        <v>345</v>
      </c>
      <c r="D76" s="139" t="s">
        <v>346</v>
      </c>
      <c r="E76" s="109"/>
      <c r="F76" s="139" t="s">
        <v>160</v>
      </c>
      <c r="G76" s="109" t="s">
        <v>79</v>
      </c>
      <c r="H76" s="109"/>
      <c r="I76" s="139" t="s">
        <v>160</v>
      </c>
      <c r="J76" s="109" t="s">
        <v>79</v>
      </c>
      <c r="K76" s="109"/>
      <c r="L76" s="139" t="s">
        <v>160</v>
      </c>
      <c r="M76" s="109" t="s">
        <v>79</v>
      </c>
      <c r="N76" s="109"/>
      <c r="O76" s="139" t="s">
        <v>160</v>
      </c>
      <c r="P76" s="109" t="s">
        <v>79</v>
      </c>
      <c r="Q76" s="109"/>
      <c r="R76" s="139" t="s">
        <v>160</v>
      </c>
      <c r="S76" s="109" t="s">
        <v>79</v>
      </c>
    </row>
    <row r="77" spans="1:19">
      <c r="A77" s="197" t="s">
        <v>367</v>
      </c>
      <c r="B77" s="197"/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N77" s="204"/>
      <c r="O77" s="204"/>
      <c r="P77" s="204"/>
      <c r="Q77" s="204"/>
      <c r="R77" s="204"/>
      <c r="S77" s="204"/>
    </row>
    <row r="78" spans="1:19" ht="15.75">
      <c r="A78" s="152"/>
      <c r="B78" s="198" t="s">
        <v>375</v>
      </c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</row>
    <row r="79" spans="1:19">
      <c r="A79" s="196"/>
      <c r="B79" s="196"/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7"/>
    </row>
    <row r="80" spans="1:19">
      <c r="A80" s="196"/>
      <c r="B80" s="196"/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7"/>
    </row>
    <row r="81" spans="1:19">
      <c r="A81" s="196"/>
      <c r="B81" s="196"/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7"/>
    </row>
    <row r="82" spans="1:19">
      <c r="A82" s="196"/>
      <c r="B82" s="196"/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7"/>
    </row>
  </sheetData>
  <mergeCells count="51">
    <mergeCell ref="B3:S3"/>
    <mergeCell ref="B4:B7"/>
    <mergeCell ref="C4:C7"/>
    <mergeCell ref="D4:D7"/>
    <mergeCell ref="E4:G5"/>
    <mergeCell ref="H4:S4"/>
    <mergeCell ref="H5:J5"/>
    <mergeCell ref="K5:M5"/>
    <mergeCell ref="N5:P5"/>
    <mergeCell ref="Q5:S5"/>
    <mergeCell ref="E6:E7"/>
    <mergeCell ref="F6:G6"/>
    <mergeCell ref="H6:H7"/>
    <mergeCell ref="I6:J6"/>
    <mergeCell ref="K6:K7"/>
    <mergeCell ref="L6:M6"/>
    <mergeCell ref="N6:N7"/>
    <mergeCell ref="O6:P6"/>
    <mergeCell ref="Q6:Q7"/>
    <mergeCell ref="P24:P25"/>
    <mergeCell ref="R6:S6"/>
    <mergeCell ref="B17:B18"/>
    <mergeCell ref="C21:S21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O24:O25"/>
    <mergeCell ref="A81:B81"/>
    <mergeCell ref="C81:S81"/>
    <mergeCell ref="A82:B82"/>
    <mergeCell ref="C82:S82"/>
    <mergeCell ref="R2:S2"/>
    <mergeCell ref="B78:S78"/>
    <mergeCell ref="A79:B79"/>
    <mergeCell ref="C79:S79"/>
    <mergeCell ref="A80:B80"/>
    <mergeCell ref="C80:S80"/>
    <mergeCell ref="Q24:Q25"/>
    <mergeCell ref="R24:R25"/>
    <mergeCell ref="S24:S25"/>
    <mergeCell ref="C62:S62"/>
    <mergeCell ref="A77:B77"/>
    <mergeCell ref="C77:S77"/>
  </mergeCells>
  <pageMargins left="0.51181102362204722" right="0.11811023622047245" top="0.15748031496062992" bottom="0.15748031496062992" header="0" footer="0"/>
  <pageSetup paperSize="9" scale="6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таблиця1</vt:lpstr>
      <vt:lpstr>Таблица2</vt:lpstr>
      <vt:lpstr>Таблица3</vt:lpstr>
      <vt:lpstr>Таблица4</vt:lpstr>
      <vt:lpstr>Таблица2!Область_печати</vt:lpstr>
      <vt:lpstr>таблиця1!Область_печати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bezuglova</dc:creator>
  <cp:lastModifiedBy>bezuglova</cp:lastModifiedBy>
  <cp:lastPrinted>2021-06-03T11:50:11Z</cp:lastPrinted>
  <dcterms:created xsi:type="dcterms:W3CDTF">2021-06-03T10:59:56Z</dcterms:created>
  <dcterms:modified xsi:type="dcterms:W3CDTF">2021-06-03T13:32:43Z</dcterms:modified>
</cp:coreProperties>
</file>