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490"/>
  </bookViews>
  <sheets>
    <sheet name="розділ 6" sheetId="1" r:id="rId1"/>
  </sheets>
  <calcPr calcId="145621"/>
</workbook>
</file>

<file path=xl/calcChain.xml><?xml version="1.0" encoding="utf-8"?>
<calcChain xmlns="http://schemas.openxmlformats.org/spreadsheetml/2006/main">
  <c r="M82" i="1" l="1"/>
  <c r="M62" i="1"/>
  <c r="M66" i="1"/>
  <c r="M86" i="1"/>
  <c r="M87" i="1"/>
  <c r="M88" i="1"/>
  <c r="M128" i="1"/>
  <c r="A102" i="1"/>
  <c r="O138" i="1" l="1"/>
  <c r="O88" i="1"/>
  <c r="O150" i="1"/>
  <c r="O141" i="1"/>
  <c r="O142" i="1"/>
  <c r="O143" i="1"/>
  <c r="O144" i="1"/>
  <c r="O145" i="1"/>
  <c r="O146" i="1"/>
  <c r="O147" i="1"/>
  <c r="O148" i="1"/>
  <c r="O140" i="1"/>
  <c r="O137" i="1"/>
  <c r="O136" i="1"/>
  <c r="O135" i="1"/>
  <c r="O123" i="1"/>
  <c r="O75" i="1"/>
  <c r="O134" i="1"/>
  <c r="O133" i="1"/>
  <c r="O132" i="1"/>
  <c r="O131" i="1"/>
  <c r="O130" i="1"/>
  <c r="O129" i="1"/>
  <c r="O128" i="1"/>
  <c r="O127" i="1"/>
  <c r="O126" i="1"/>
  <c r="O122" i="1"/>
  <c r="O121" i="1"/>
  <c r="O120" i="1"/>
  <c r="O119" i="1"/>
  <c r="O118" i="1"/>
  <c r="O117" i="1"/>
  <c r="O116" i="1"/>
  <c r="O74" i="1"/>
  <c r="O73" i="1"/>
  <c r="O72" i="1"/>
  <c r="O71" i="1"/>
  <c r="M80" i="1"/>
  <c r="O80" i="1" s="1"/>
  <c r="O109" i="1"/>
  <c r="O108" i="1"/>
  <c r="O107" i="1"/>
  <c r="O106" i="1"/>
  <c r="O105" i="1"/>
  <c r="O99" i="1"/>
  <c r="O98" i="1"/>
  <c r="O85" i="1"/>
  <c r="O83" i="1"/>
  <c r="O70" i="1"/>
  <c r="O49" i="1" l="1"/>
  <c r="O53" i="1"/>
  <c r="O52" i="1"/>
  <c r="O31" i="1" l="1"/>
  <c r="O30" i="1"/>
  <c r="O29" i="1"/>
  <c r="O28" i="1"/>
  <c r="O27" i="1"/>
  <c r="O26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M31" i="1"/>
  <c r="M30" i="1"/>
  <c r="M29" i="1"/>
  <c r="M28" i="1"/>
  <c r="M27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O69" i="1" l="1"/>
  <c r="O111" i="1" l="1"/>
  <c r="O113" i="1"/>
  <c r="O115" i="1"/>
  <c r="O103" i="1"/>
  <c r="O125" i="1"/>
  <c r="O92" i="1"/>
  <c r="O104" i="1" l="1"/>
  <c r="O94" i="1"/>
  <c r="O95" i="1"/>
  <c r="O84" i="1"/>
  <c r="O82" i="1"/>
  <c r="O65" i="1" l="1"/>
  <c r="O51" i="1"/>
  <c r="O55" i="1"/>
  <c r="O97" i="1" l="1"/>
  <c r="O96" i="1"/>
  <c r="O91" i="1"/>
  <c r="O89" i="1" l="1"/>
  <c r="O77" i="1" l="1"/>
  <c r="O78" i="1"/>
  <c r="O86" i="1"/>
  <c r="O87" i="1"/>
  <c r="O90" i="1"/>
  <c r="O100" i="1"/>
  <c r="O102" i="1" l="1"/>
  <c r="O56" i="1" l="1"/>
  <c r="O57" i="1"/>
  <c r="O58" i="1"/>
  <c r="O59" i="1"/>
  <c r="O60" i="1"/>
  <c r="O61" i="1"/>
  <c r="O62" i="1"/>
  <c r="O63" i="1"/>
  <c r="O64" i="1"/>
  <c r="O66" i="1"/>
  <c r="O67" i="1"/>
  <c r="O68" i="1"/>
  <c r="A6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 l="1"/>
  <c r="A27" i="1" s="1"/>
  <c r="A28" i="1" s="1"/>
  <c r="A29" i="1" s="1"/>
  <c r="A30" i="1" s="1"/>
  <c r="A31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1" i="1" s="1"/>
  <c r="A52" i="1" l="1"/>
  <c r="A53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O93" i="1" l="1"/>
  <c r="O151" i="1" s="1"/>
  <c r="A78" i="1"/>
  <c r="A80" i="1" s="1"/>
  <c r="A82" i="1" s="1"/>
  <c r="A84" i="1" l="1"/>
  <c r="A83" i="1"/>
  <c r="A85" i="1" s="1"/>
  <c r="A86" i="1" l="1"/>
  <c r="A87" i="1" s="1"/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3" i="1" s="1"/>
  <c r="A104" i="1" s="1"/>
  <c r="A105" i="1" s="1"/>
  <c r="A106" i="1" s="1"/>
  <c r="A107" i="1" s="1"/>
  <c r="A108" i="1" s="1"/>
  <c r="A109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40" i="1" s="1"/>
  <c r="A141" i="1" s="1"/>
  <c r="A142" i="1" s="1"/>
  <c r="A143" i="1" s="1"/>
  <c r="A144" i="1" s="1"/>
  <c r="A145" i="1" s="1"/>
  <c r="A146" i="1" s="1"/>
  <c r="A147" i="1" s="1"/>
  <c r="A148" i="1" s="1"/>
</calcChain>
</file>

<file path=xl/sharedStrings.xml><?xml version="1.0" encoding="utf-8"?>
<sst xmlns="http://schemas.openxmlformats.org/spreadsheetml/2006/main" count="452" uniqueCount="172">
  <si>
    <t xml:space="preserve">Найменування заходу </t>
  </si>
  <si>
    <t xml:space="preserve">Заходи </t>
  </si>
  <si>
    <t>№ з/р</t>
  </si>
  <si>
    <t>Відділ освіти</t>
  </si>
  <si>
    <t>Капітальний ремонт дороги по пр.Гвардійський в м.Сєвєродонецьк</t>
  </si>
  <si>
    <t xml:space="preserve">Відділ спорту </t>
  </si>
  <si>
    <t>Капітальний ремонт внутріквартальних доріг в кварталі № 56</t>
  </si>
  <si>
    <t>Капітальний ремонт внутріквартальних доріг в кварталі № 59</t>
  </si>
  <si>
    <t>Розмітка дороги по вул.Об'їзна</t>
  </si>
  <si>
    <t>Розмітка дороги по пр.Гвардійський</t>
  </si>
  <si>
    <t>Розмітка дороги по пр.Хіміків</t>
  </si>
  <si>
    <t>Розмітка дороги по ш.Будівельників</t>
  </si>
  <si>
    <t>Розмітка дороги по вул.Курчатова</t>
  </si>
  <si>
    <t>Розмітка дороги по вул.Новікова</t>
  </si>
  <si>
    <t>Розмітка дороги по вул.Донецька</t>
  </si>
  <si>
    <t>Розмітка дороги по пр.Центральний</t>
  </si>
  <si>
    <t>Розмітка дороги по вул.Б.Ліщини</t>
  </si>
  <si>
    <t>Розмітка доріг (пішохідні переходи)</t>
  </si>
  <si>
    <t>Розмітка дороги по вул.Гагаріна</t>
  </si>
  <si>
    <t>Розмітка дороги по вул.Вілєсова</t>
  </si>
  <si>
    <t>Розмітка дороги по вул.Науки</t>
  </si>
  <si>
    <t>6. НАПРЯМИ ДІЯЛЬНОСТІ, ЗАВДАННЯ ТА ЗАХОДИ ПРОГРАМИ (перелік об`єктів)</t>
  </si>
  <si>
    <t>Капітальний ремонт дороги по вул.Вілєсова в м.Сєвєродонецьк</t>
  </si>
  <si>
    <t>Капітальний ремонт дороги по вул.Б.Ліщини в м.Сєвєродонецьк</t>
  </si>
  <si>
    <t>Джерела фінансування</t>
  </si>
  <si>
    <t>Очікувані результати</t>
  </si>
  <si>
    <t>Рейтинг</t>
  </si>
  <si>
    <t>Буд.</t>
  </si>
  <si>
    <t>Рек.</t>
  </si>
  <si>
    <t>К/р</t>
  </si>
  <si>
    <t>Інше</t>
  </si>
  <si>
    <t>Енерго- збер.</t>
  </si>
  <si>
    <t>Безп.дор. руху</t>
  </si>
  <si>
    <t>державний бюджет</t>
  </si>
  <si>
    <t>місцевий бюджет</t>
  </si>
  <si>
    <t xml:space="preserve"> +</t>
  </si>
  <si>
    <t xml:space="preserve"> + </t>
  </si>
  <si>
    <t>+</t>
  </si>
  <si>
    <t>Утримання об'єктів міста в належному стані</t>
  </si>
  <si>
    <t>Розмітка дороги по вул.Менделєєва</t>
  </si>
  <si>
    <t>Розмітка дороги по вул.Автомобільна</t>
  </si>
  <si>
    <t>Розмітка дороги по вул.Єгорова</t>
  </si>
  <si>
    <t>Розмітка дороги по вул.Партизанська</t>
  </si>
  <si>
    <t>Розмітка дороги по вул.Першотравнева</t>
  </si>
  <si>
    <t>Розмітка дороги по вул.Танкістів</t>
  </si>
  <si>
    <t>Розмітка дороги по пр.Космонавтів</t>
  </si>
  <si>
    <t>Розмітка дороги по вул.Маяковського</t>
  </si>
  <si>
    <t>Капітальний ремонт дороги по пр.Хіміків в м.Сєвєродонецьк</t>
  </si>
  <si>
    <t xml:space="preserve">Відділ культури  </t>
  </si>
  <si>
    <t>Об'єкти, що фінансуються Європейським інвестиційним банком</t>
  </si>
  <si>
    <t>Реконструкція адміністративної будівлі, вул.Леніна, 32</t>
  </si>
  <si>
    <t>Будівництво пєлєтної котельні для комунального закладу "Сєвєродонецький міський палац культури"</t>
  </si>
  <si>
    <t>Будівництво пєлєтної котельні НВК "Спеціалізована школа колегіум"</t>
  </si>
  <si>
    <t>Будівництво пєлєтних котелень для комунальної установи Сєвєродонецької міської багатопрофільнлї лікарні</t>
  </si>
  <si>
    <t>Капітальний ремонт ДНЗ № 25 (енергосанація)</t>
  </si>
  <si>
    <t>Будівництво пєлєтної котельні ЗОШ № 18 м.Сєвєродонецьк, вул.Курчатова, 27Б</t>
  </si>
  <si>
    <t>Будівництво пєлєтної котельні ДЮСШ № 1 м.Сєвєродонецьк, вул.Федоренко, 33</t>
  </si>
  <si>
    <t>Дороги</t>
  </si>
  <si>
    <t>кошти ЄІБ</t>
  </si>
  <si>
    <t>Планові обсяги, всього, тис.грн.</t>
  </si>
  <si>
    <t>Всього</t>
  </si>
  <si>
    <t>Утримання об'єктів міста в належному стані, забезпечення безпеки дорожнього руху</t>
  </si>
  <si>
    <t>Світлофорні об'єкти</t>
  </si>
  <si>
    <t>Забезпечення безпеки дорожнього руху</t>
  </si>
  <si>
    <t>Мости та споруди</t>
  </si>
  <si>
    <t>Капітальний ремонт будівлі та приміщень КПНЗ "Сєвєродонецька дитяча музична школа № 1"</t>
  </si>
  <si>
    <t>Капітальний ремонт приміщень КЗ "Сєвєродонецький міський Палац культури"</t>
  </si>
  <si>
    <t>Капітальний ремонт приміщень КЗ "Сєвєродонецька міська бібліотека для дітей"</t>
  </si>
  <si>
    <t>Внутріквартальні дороги</t>
  </si>
  <si>
    <t>Розмітка доріг</t>
  </si>
  <si>
    <t>Тротуари</t>
  </si>
  <si>
    <t>Капітальний ремонт тротуару по пр.Центральний в м.Сєвєродонецьк</t>
  </si>
  <si>
    <t>Капітальний ремонт дороги по вул.Науки в м.Сєвєродонецьк</t>
  </si>
  <si>
    <r>
      <t xml:space="preserve">Реконструкцція заплавного мосту № 1 в м. Сєвєродонецьк </t>
    </r>
    <r>
      <rPr>
        <b/>
        <i/>
        <sz val="10"/>
        <color rgb="FF000000"/>
        <rFont val="Times New Roman"/>
        <family val="1"/>
        <charset val="204"/>
      </rPr>
      <t>(співфінансування)</t>
    </r>
  </si>
  <si>
    <t>Інші об'єкти</t>
  </si>
  <si>
    <t>Розмітка доріг (осьова)</t>
  </si>
  <si>
    <t>Розмітка дороги по вул.Молодіжна</t>
  </si>
  <si>
    <t>Розмітка дороги по вул.Сметаніна</t>
  </si>
  <si>
    <t>Розмітка дороги по вул.Федоренко</t>
  </si>
  <si>
    <t>Розмітка дороги по вул.Лисичанська</t>
  </si>
  <si>
    <t>Проек-тування</t>
  </si>
  <si>
    <t>Розмітка дороги по вул. Енергетиків</t>
  </si>
  <si>
    <t>Капітальний ремонт внутріквартальних доріг в кварталі № 31</t>
  </si>
  <si>
    <t>Капітальний ремонт внутріквартальних доріг в кварталі № 39</t>
  </si>
  <si>
    <t>Капітальний ремонт внутріквартальних доріг в кварталі 
№ 39-а</t>
  </si>
  <si>
    <t>Капітальний ремонт внутріквартальних доріг в кварталі № 49</t>
  </si>
  <si>
    <t>Капітальний ремонт внутріквартальних доріг в кварталі "МЖК"</t>
  </si>
  <si>
    <t>Капітальний ремонт внутріквартальних доріг в 75 мікрорайоні</t>
  </si>
  <si>
    <t>Капітальний ремонт внутріквартальних доріг в 79 мікрорайоні</t>
  </si>
  <si>
    <t>Капітальний ремонт внутріквартальних доріг в 84 мікрорайоні</t>
  </si>
  <si>
    <t>Капітальний ремонт внутріквартальних доріг в кварталі №23</t>
  </si>
  <si>
    <t>Капітальний ремонт внутріквартальних доріг в кварталі №61</t>
  </si>
  <si>
    <t>Капітальний ремонт внутріквартальних доріг в кварталі №23а</t>
  </si>
  <si>
    <t>Капітальний ремонт внутріквартальних доріг в кварталі №23в</t>
  </si>
  <si>
    <t>Капітальний ремонт внутріквартальних доріг в кварталі №29</t>
  </si>
  <si>
    <t>Капітальний ремонт внутріквартальних доріг в кварталі №50</t>
  </si>
  <si>
    <t>Капітальний ремонт дороги на перехресті вул.Гоголя - вул.Лісна в м.Сєвєродонецьк</t>
  </si>
  <si>
    <t>Капітальний ремонт дороги по пр.Космонавтів в м.Сєвєродонецьк</t>
  </si>
  <si>
    <t>Капітальний ремонт дороги по вул.Шкільна в смт.Борівське</t>
  </si>
  <si>
    <t>Капітальний ремонт дороги по вул.Кооперативна в с.Воєводівка</t>
  </si>
  <si>
    <t>Капітальний ремонт доріг за адресою: Луганська область, смт.Сиротине, вул.Шкільна</t>
  </si>
  <si>
    <t>Капітальний ремонт дороги  по вул.Молодіжна в смт.Борівське</t>
  </si>
  <si>
    <t>Капітальний ремонт дороги  по вул.Калинова в смт.Борівське</t>
  </si>
  <si>
    <t>Капітальний ремонт тротуару на перехресті вул. Гагаріна-вул. Вілєсова</t>
  </si>
  <si>
    <t>Будівництво тротуару на ділянці ш.Будівельників, 25-магазин "Велика Кишеня"</t>
  </si>
  <si>
    <t>Капітальний ремонт дороги по вул.Дачна житлового району Щедрищево</t>
  </si>
  <si>
    <t>Капітальний ремонт дороги по вул.Центральна житлового району Щедрищево</t>
  </si>
  <si>
    <t>Капітальний ремонт дороги по вул.Сонячна житлового району Щедрищево</t>
  </si>
  <si>
    <t>Благоустрій прибудинкової території буд. № 43 по вул. Вілєсова</t>
  </si>
  <si>
    <t>Будівництво світлофорного об'єкту (пер.пр.Гвардійський- вул.Автомобільна)</t>
  </si>
  <si>
    <t>Будівництво світлофорного об'єкту (пер.вул.Єгорова - вул.Об'їзна)</t>
  </si>
  <si>
    <t>Нове будівництво котельні КДНЗ (ясла-садок) загального розвитку № 45 "Джерельце" смт. Борівське</t>
  </si>
  <si>
    <t>Капітальний ремонт теплиці ЦЕНТУМ на території СЗШ № 17, розташованої за адресою: вул.Курчатова, 34</t>
  </si>
  <si>
    <t>Капітальний ремонт ДНЗ № 43</t>
  </si>
  <si>
    <t>Капітальний ремонт (заміна віконних блоків) середньої загальноосвітньої школи І-ІІІ ступенів № 18, розташованої за адресою: вул.Курчатова, 27б</t>
  </si>
  <si>
    <t>Капітальний ремонт огорожі КДНЗ (ясла-садок) комбінованого типу № 43 "Веселка"</t>
  </si>
  <si>
    <t>Капітальний ремонт покриття подвір'я та м'якої покрівлі Сєвєродонецької гуманітарно-естетичної гімназії</t>
  </si>
  <si>
    <t>Капітальний ремонт системи опалення і гарячого водопостачання Сєвєродонецького навчально-виховного комплексу "Спеціалізована школа-колегіум" Національного університету "Києво-Могилянська академія", розташованого за адресою: вул.Гоголя, 37</t>
  </si>
  <si>
    <t>Капітальний ремонт технологічної частини та чаші басейну середньої загальноосвітньої школи I-III ступенів №18, розташованої за адресою:м.Сєвєродонецьк, вул.Курчатова, 27-б</t>
  </si>
  <si>
    <t>Капітальний ремонт (термомодернізація) будівлі КДНЗ (ясла-садок) комбінованого типу №11 за адресою:м.Сєвєродонецьк, вул.Енергетиків, 28-а</t>
  </si>
  <si>
    <r>
      <t xml:space="preserve">Будівництво футбольного поля із штучним покриттям за адресою Луганська область, м.Сєвєродонецьк, вул.Гагаріна, 97, ЗОШ № 16 </t>
    </r>
    <r>
      <rPr>
        <b/>
        <i/>
        <sz val="10"/>
        <rFont val="Times New Roman"/>
        <family val="1"/>
        <charset val="204"/>
      </rPr>
      <t>(співфінансування)</t>
    </r>
  </si>
  <si>
    <r>
      <t xml:space="preserve">Будівництво футбольного поля із штучним покриттям за адресою Луганська область, селище міського типу Борівське, вул.Шкільна, 27, Борівський навчально-виховний комплекс </t>
    </r>
    <r>
      <rPr>
        <b/>
        <i/>
        <sz val="10"/>
        <rFont val="Times New Roman"/>
        <family val="1"/>
        <charset val="204"/>
      </rPr>
      <t>(співфінансування)</t>
    </r>
  </si>
  <si>
    <r>
      <t xml:space="preserve">Будівництво футбольного поля із штучним покриттям за адресою Луганська область, м.Сєвєродонецьк, бульвар Дружби Народів, 47, ЗОШ № 10 </t>
    </r>
    <r>
      <rPr>
        <b/>
        <i/>
        <sz val="10"/>
        <rFont val="Times New Roman"/>
        <family val="1"/>
        <charset val="204"/>
      </rPr>
      <t>(співфінансування)</t>
    </r>
  </si>
  <si>
    <t>Будівництво павільйону КДНЗ (ясла-садок) загального розвитку №45 "Джерельце"Сєвєродонецької міської ради, розташованого за адресою:смт.Борівське, вул.Колгоспна,30</t>
  </si>
  <si>
    <t>Реконструкція КДНЗ (ясла-садок) комбінованого типу № 24 "Сніжинка" за адресою: м.Сєвєродонецьк, вул.Енергетиків, 15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</si>
  <si>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 за адресою: с.Борівське, вул.Колгоспна, 30</t>
  </si>
  <si>
    <t>Капітальний ремонт покриття території подвір'я ДНЗ № 43</t>
  </si>
  <si>
    <t>Капітальний ремонт покриття території подвір’я КДНЗ (ясла-садок) комбінованого типу №38 "Росинка" Сєвєродонецької міської ради</t>
  </si>
  <si>
    <t>Капітальний ремонт покриття території подвіря навчально-виховного комплексу "Гармонія" за адресою: вул. Жовтнева, буд.1</t>
  </si>
  <si>
    <t>Будівництво тимчасової дороги від пр.Гвардійський до вул.Сосюри м.Сєвєродонецька</t>
  </si>
  <si>
    <t>Капітальний ремонт (утеплення фасаду) КДЮСШ № 2 за адресою: вул.Сметаніна, 5а</t>
  </si>
  <si>
    <t>Капітальний ремонт покрівлі КДЮСШ № 3 за адресою: вул.Сметаніна, 5а</t>
  </si>
  <si>
    <t>Капітальний ремонт приміщень КДЮСШ №3</t>
  </si>
  <si>
    <t>Капітальний ремонт системи опалення  в будівлі КДЮСШ № 1, розташованого по вул.Федоренко, 33 м.Сєвєродонецьк</t>
  </si>
  <si>
    <t>Капітальний ремонт системи опалення офісних приміщень в будівлі КДЮСШ №1, розташованого за адресою: м.Сєвєродонецька, вул.Федоренко, 33</t>
  </si>
  <si>
    <r>
      <t xml:space="preserve">Капітальний ремонт тенісних кортів КДЮСШ № 1 за адресою: вул.Федоренка, 33а </t>
    </r>
    <r>
      <rPr>
        <b/>
        <i/>
        <sz val="10"/>
        <rFont val="Times New Roman"/>
        <family val="1"/>
        <charset val="204"/>
      </rPr>
      <t>(співфінансування)</t>
    </r>
  </si>
  <si>
    <t>Реконструкція СДЮСТШ ВВС «Садко» за адресою: вул.Маяковського, 19-А</t>
  </si>
  <si>
    <r>
      <t>Капітальний ремонт СДЮСТШ ВВС "Садко" за адресою: вул.Маяковського, 19-А</t>
    </r>
    <r>
      <rPr>
        <b/>
        <i/>
        <sz val="10"/>
        <rFont val="Times New Roman"/>
        <family val="1"/>
        <charset val="204"/>
      </rPr>
      <t xml:space="preserve"> (співфінансування ДФРР)</t>
    </r>
  </si>
  <si>
    <t>Будівництво лежачого поліцейського по вул.Гагаріна (район СЗШ № 4 та СЗШ № 16)</t>
  </si>
  <si>
    <t>Улаштування засобів зовнішнього освітлення в районі СЗШ № 11</t>
  </si>
  <si>
    <t>Улаштування засобів зовнішнього освітлення в районі СЗШ № 1</t>
  </si>
  <si>
    <t>Улаштування засобів зовнішнього освітлення в районі СЗШ № 5</t>
  </si>
  <si>
    <t>Управління охорони здоров'я</t>
  </si>
  <si>
    <t>Капітальний ремонт системи опалення та теплових мереж будівлі амбулаторії № 3 КНП "СЦПМСД" (прибудова) за адресою: м.Сєвєродонецьк, вул.Сметаніна, буд.5</t>
  </si>
  <si>
    <t>Капітальний ремонт будівлі міської стоматологічної поліклініки та лабораторії "Булат" КНП "МСП" за адресою: м.Сєвєродонецьк, вул.Єгорова, 7</t>
  </si>
  <si>
    <t>Капітальний ремонт покрівлі будівлі комунального некомерційного підприємства "Консультативно-діагностичний центр "Сєвєродонецької міської ради розташованого за адресою: м.Сєвєродонецьк, вул.Сметаніна, 5</t>
  </si>
  <si>
    <t xml:space="preserve">Капітальний ремонт електричних мереж, приміщень, систем опалення, водопостачання та водовідведення, заміна вікон дерев'яних непридатних до подальшої експлуатації на енергозберігаючі металопластикові у будівлі хірургічного корпусу КУ СМБЛ за адресою: м.Сєвєродонецьк, вул.Єгорова, 2Б </t>
  </si>
  <si>
    <t>Капітальний ремонт електричних мереж, інженерних систем, приміщень,  систем водопостачання та водовідведення будівлі терапевтичного корпусу КУ СМБЛ, за адресою: м.Сєвєродонецьк, вул.Єгорова, 2б</t>
  </si>
  <si>
    <t>Капітальний ремонт приміщень, внутрішніх систем водопостачання та водовідведення, силових та слабкострумових систем, заміна існуючих заповнень віконних та дверних блоків у будівлі головного та адміністративного корпусу КУ СМБЛ за адресою: м.Сєвєродонецьк, вул.Єгорова, 2Б</t>
  </si>
  <si>
    <t>Капітальний ремонт та технічне переоснащення електричних мереж, приміщень, систем опалення, водопостачання та водовідведення, заміна існуючих заповнень віконних та дверних блоків в будівлі господарчої служби №1 комора-котельня КНП СМБЛ за адресою м.Сєвєродонецьк, вул.Єгорова, 2Б</t>
  </si>
  <si>
    <t>Капітальний ремонт, заміна існуючих заповнень віконних та дверних блоків у будівлі хірургічного корпусу КУ СМБЛ за адресою: м.Сєвєродонецьк, вул.Єгорова, 2Б</t>
  </si>
  <si>
    <t>Улаштування зупинки приміського та міжміського транспорту з встановленням тимчасової споруди для обслуговування зупинки, за адресою: пр.Хіміків, в районі автостанції м.Сєвєродонецьк</t>
  </si>
  <si>
    <t>Капітальний ремонт системи опалення будівлі місцевої прокуратури за адресою: вул.8Березня, 2</t>
  </si>
  <si>
    <t>Капітальний ремонт покрівлі та приміщень Сєвєродонецького МВК за адресою:вул.Б.Ліщини, 4</t>
  </si>
  <si>
    <t>Капітальний ремонт приміщення поліцейської станції розташованої за адресою: м.Сєвєродонецьк, вул.Гагаріна, 8</t>
  </si>
  <si>
    <t>Капітальний ремонт сходів розташованих в районі будинку по вул.Маяковського, 18</t>
  </si>
  <si>
    <t>Капітальний ремонт козирку адміністративної будівлі за адресою: бульвар Дружби Народів, 32а</t>
  </si>
  <si>
    <t>Капітальний ремонт будівлі головного управління ДФС у Луганській області, розташованої за адресою: м.Сєвєродонецьк, вул.Горького, 18-в</t>
  </si>
  <si>
    <t>Капітальний ремонт системи опалення в будівлі ВКБ Сєвєродонецької міської ради по пр. Центральний, 54б</t>
  </si>
  <si>
    <t>Капітальний ремонт приміщення каб№ 15 адміністративної будівлі Сєвєродонецької міської ради за адресою: бульвар Дружби Народів, буд. 32</t>
  </si>
  <si>
    <t>Капітальний ремонт приміщень будівлі за адресою: вул.Богдана Ліщини, 38</t>
  </si>
  <si>
    <t>Будівництво майданчика для зупинки автотранспорта на 40 машино-місць</t>
  </si>
  <si>
    <t>Реконструкція адміністративної будівлі по вул.Леніна, 32а, м.Сєвєродонецьк</t>
  </si>
  <si>
    <t>Реконструкція системи внутрішнього освітлення СЗШ І-ІІІ ступенів № 20 м.Сєвєродонецька Луганської обл. (Енергосанація ЗОШ № 20)</t>
  </si>
  <si>
    <t>Будівництво модульної газової котельні КНП "Сєвєродонецький центр первинної медико-санітарної допомоги" за адресою: м. Сєвєродонецьк, вул. Курчатова,36</t>
  </si>
  <si>
    <t>Будівництво пєлєтної котельні КП "Комбінат шкільного харчування" за адресою: вул.Гоголя, 43</t>
  </si>
  <si>
    <t>Реконструкція покрівлі адміністративної будівлі за адресою: бульвар Дружби Народів, 32</t>
  </si>
  <si>
    <t>Реконструкція нежитлових приміщень під створення соціального житла за адресою:м.Сєвєродонецьк, пр.Космонавтів, 18-а</t>
  </si>
  <si>
    <t>Забезпечення виконання НКПВУ (конвертація)</t>
  </si>
  <si>
    <t>Реалізація інших заходів щодо соціально-економічного розвитку територій</t>
  </si>
  <si>
    <t>Капітальний ремонт системи опалення середньої загальноосвітньої школи  І-ІІІ ступенів № 10, розташованої за адресою: м.Сєвєродонецьк, бульв.Дружби Народів, 47</t>
  </si>
  <si>
    <t>Капітальний ремонт скверу "Дитяче містечко" по проспекту Космонавтів в районі будинку 29 м.Сєвєродонецьк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</si>
</sst>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 Cyr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9">
    <xf numFmtId="0" fontId="0" fillId="0" borderId="0" xfId="0"/>
    <xf numFmtId="0" fontId="8" fillId="0" borderId="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0" fillId="0" borderId="1" xfId="0" applyFill="1" applyBorder="1"/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0" fontId="0" fillId="0" borderId="0" xfId="0" applyFill="1" applyBorder="1"/>
    <xf numFmtId="164" fontId="0" fillId="0" borderId="0" xfId="0" applyNumberFormat="1" applyFill="1"/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/>
    <xf numFmtId="164" fontId="12" fillId="0" borderId="0" xfId="0" applyNumberFormat="1" applyFont="1" applyFill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vertical="top" wrapText="1"/>
    </xf>
    <xf numFmtId="164" fontId="3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" fontId="13" fillId="0" borderId="0" xfId="0" applyNumberFormat="1" applyFont="1" applyFill="1"/>
    <xf numFmtId="0" fontId="3" fillId="2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/>
      <protection locked="0"/>
    </xf>
    <xf numFmtId="14" fontId="9" fillId="2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1" fontId="5" fillId="2" borderId="1" xfId="1" applyNumberFormat="1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14" fontId="9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1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abSelected="1" topLeftCell="A103" zoomScaleNormal="100" workbookViewId="0">
      <selection activeCell="M135" sqref="M135"/>
    </sheetView>
  </sheetViews>
  <sheetFormatPr defaultRowHeight="15" x14ac:dyDescent="0.25"/>
  <cols>
    <col min="1" max="1" width="4" style="5" customWidth="1"/>
    <col min="2" max="2" width="34.42578125" style="5" customWidth="1"/>
    <col min="3" max="3" width="7.7109375" style="5" customWidth="1"/>
    <col min="4" max="4" width="4.42578125" style="5" customWidth="1"/>
    <col min="5" max="5" width="3.85546875" style="5" customWidth="1"/>
    <col min="6" max="6" width="3.42578125" style="5" customWidth="1"/>
    <col min="7" max="7" width="8.42578125" style="5" customWidth="1"/>
    <col min="8" max="8" width="5" style="5" customWidth="1"/>
    <col min="9" max="9" width="7.85546875" style="5" customWidth="1"/>
    <col min="10" max="10" width="6.7109375" style="5" customWidth="1"/>
    <col min="11" max="11" width="7.140625" style="5" customWidth="1"/>
    <col min="12" max="12" width="10.140625" style="5" customWidth="1"/>
    <col min="13" max="13" width="9.85546875" style="5" customWidth="1"/>
    <col min="14" max="14" width="8.7109375" style="5" customWidth="1"/>
    <col min="15" max="15" width="8.85546875" style="5" customWidth="1"/>
    <col min="16" max="16" width="13" style="5" customWidth="1"/>
    <col min="17" max="17" width="9.5703125" style="5" bestFit="1" customWidth="1"/>
    <col min="18" max="18" width="10.5703125" style="5" bestFit="1" customWidth="1"/>
    <col min="19" max="16384" width="9.140625" style="5"/>
  </cols>
  <sheetData>
    <row r="1" spans="1:18" x14ac:dyDescent="0.25">
      <c r="A1" s="6" t="s">
        <v>21</v>
      </c>
      <c r="B1" s="9"/>
      <c r="C1" s="4"/>
      <c r="D1" s="4"/>
      <c r="E1" s="4"/>
      <c r="F1" s="4"/>
      <c r="G1" s="4"/>
      <c r="H1" s="4"/>
      <c r="I1" s="4"/>
      <c r="J1" s="4"/>
      <c r="K1" s="4"/>
    </row>
    <row r="2" spans="1:18" ht="17.25" customHeight="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0" t="s">
        <v>24</v>
      </c>
      <c r="M2" s="81"/>
      <c r="N2" s="82"/>
      <c r="O2" s="77" t="s">
        <v>59</v>
      </c>
      <c r="P2" s="77" t="s">
        <v>25</v>
      </c>
    </row>
    <row r="3" spans="1:18" ht="34.5" customHeight="1" x14ac:dyDescent="0.25">
      <c r="A3" s="36" t="s">
        <v>2</v>
      </c>
      <c r="B3" s="37" t="s">
        <v>0</v>
      </c>
      <c r="C3" s="51" t="s">
        <v>26</v>
      </c>
      <c r="D3" s="49" t="s">
        <v>27</v>
      </c>
      <c r="E3" s="34" t="s">
        <v>28</v>
      </c>
      <c r="F3" s="34" t="s">
        <v>29</v>
      </c>
      <c r="G3" s="48" t="s">
        <v>80</v>
      </c>
      <c r="H3" s="34" t="s">
        <v>30</v>
      </c>
      <c r="I3" s="48" t="s">
        <v>31</v>
      </c>
      <c r="J3" s="48" t="s">
        <v>32</v>
      </c>
      <c r="K3" s="34" t="s">
        <v>30</v>
      </c>
      <c r="L3" s="48" t="s">
        <v>33</v>
      </c>
      <c r="M3" s="48" t="s">
        <v>34</v>
      </c>
      <c r="N3" s="48" t="s">
        <v>58</v>
      </c>
      <c r="O3" s="79"/>
      <c r="P3" s="79"/>
    </row>
    <row r="4" spans="1:18" s="3" customFormat="1" ht="20.100000000000001" customHeight="1" x14ac:dyDescent="0.2">
      <c r="A4" s="2"/>
      <c r="B4" s="38" t="s">
        <v>69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5"/>
    </row>
    <row r="5" spans="1:18" s="3" customFormat="1" ht="18" customHeight="1" x14ac:dyDescent="0.2">
      <c r="A5" s="2">
        <v>1</v>
      </c>
      <c r="B5" s="56" t="s">
        <v>16</v>
      </c>
      <c r="C5" s="34">
        <v>1</v>
      </c>
      <c r="D5" s="34"/>
      <c r="E5" s="34"/>
      <c r="F5" s="34" t="s">
        <v>35</v>
      </c>
      <c r="G5" s="34"/>
      <c r="H5" s="34"/>
      <c r="I5" s="34"/>
      <c r="J5" s="34" t="s">
        <v>36</v>
      </c>
      <c r="K5" s="34"/>
      <c r="L5" s="34"/>
      <c r="M5" s="29">
        <f>(194300)/1000</f>
        <v>194.3</v>
      </c>
      <c r="N5" s="29"/>
      <c r="O5" s="29">
        <f>(194300)/1000</f>
        <v>194.3</v>
      </c>
      <c r="P5" s="76" t="s">
        <v>61</v>
      </c>
      <c r="R5" s="59"/>
    </row>
    <row r="6" spans="1:18" s="3" customFormat="1" ht="18" customHeight="1" x14ac:dyDescent="0.2">
      <c r="A6" s="2">
        <f>A5+1</f>
        <v>2</v>
      </c>
      <c r="B6" s="56" t="s">
        <v>14</v>
      </c>
      <c r="C6" s="34">
        <v>1</v>
      </c>
      <c r="D6" s="34"/>
      <c r="E6" s="34"/>
      <c r="F6" s="34" t="s">
        <v>35</v>
      </c>
      <c r="G6" s="34"/>
      <c r="H6" s="34"/>
      <c r="I6" s="34"/>
      <c r="J6" s="34" t="s">
        <v>36</v>
      </c>
      <c r="K6" s="34"/>
      <c r="L6" s="34"/>
      <c r="M6" s="29">
        <f>(106900-544.48)/1000</f>
        <v>106.35552</v>
      </c>
      <c r="N6" s="29"/>
      <c r="O6" s="29">
        <f>(106900-544.48)/1000</f>
        <v>106.35552</v>
      </c>
      <c r="P6" s="76"/>
    </row>
    <row r="7" spans="1:18" s="3" customFormat="1" ht="18" customHeight="1" x14ac:dyDescent="0.2">
      <c r="A7" s="2">
        <f t="shared" ref="A7:A31" si="0">A6+1</f>
        <v>3</v>
      </c>
      <c r="B7" s="56" t="s">
        <v>39</v>
      </c>
      <c r="C7" s="34">
        <v>1</v>
      </c>
      <c r="D7" s="34"/>
      <c r="E7" s="34"/>
      <c r="F7" s="34" t="s">
        <v>35</v>
      </c>
      <c r="G7" s="34"/>
      <c r="H7" s="34"/>
      <c r="I7" s="34"/>
      <c r="J7" s="34" t="s">
        <v>36</v>
      </c>
      <c r="K7" s="34"/>
      <c r="L7" s="34"/>
      <c r="M7" s="29">
        <f>(76300-431.19)/1000</f>
        <v>75.868809999999996</v>
      </c>
      <c r="N7" s="29"/>
      <c r="O7" s="29">
        <f>(76300-431.19)/1000</f>
        <v>75.868809999999996</v>
      </c>
      <c r="P7" s="76"/>
    </row>
    <row r="8" spans="1:18" s="3" customFormat="1" ht="18" customHeight="1" x14ac:dyDescent="0.2">
      <c r="A8" s="2">
        <f t="shared" si="0"/>
        <v>4</v>
      </c>
      <c r="B8" s="56" t="s">
        <v>12</v>
      </c>
      <c r="C8" s="34">
        <v>1</v>
      </c>
      <c r="D8" s="34"/>
      <c r="E8" s="34"/>
      <c r="F8" s="34" t="s">
        <v>35</v>
      </c>
      <c r="G8" s="34"/>
      <c r="H8" s="34"/>
      <c r="I8" s="34"/>
      <c r="J8" s="34" t="s">
        <v>36</v>
      </c>
      <c r="K8" s="34"/>
      <c r="L8" s="34"/>
      <c r="M8" s="29">
        <f>(199000-937.56)/1000</f>
        <v>198.06244000000001</v>
      </c>
      <c r="N8" s="29"/>
      <c r="O8" s="29">
        <f>(199000-937.56)/1000</f>
        <v>198.06244000000001</v>
      </c>
      <c r="P8" s="76"/>
    </row>
    <row r="9" spans="1:18" s="3" customFormat="1" ht="18" customHeight="1" x14ac:dyDescent="0.2">
      <c r="A9" s="2">
        <f t="shared" si="0"/>
        <v>5</v>
      </c>
      <c r="B9" s="56" t="s">
        <v>20</v>
      </c>
      <c r="C9" s="34">
        <v>1</v>
      </c>
      <c r="D9" s="34"/>
      <c r="E9" s="34"/>
      <c r="F9" s="34" t="s">
        <v>35</v>
      </c>
      <c r="G9" s="34"/>
      <c r="H9" s="34"/>
      <c r="I9" s="34"/>
      <c r="J9" s="34" t="s">
        <v>36</v>
      </c>
      <c r="K9" s="34"/>
      <c r="L9" s="34"/>
      <c r="M9" s="29">
        <f>(20000-134.5)/1000</f>
        <v>19.865500000000001</v>
      </c>
      <c r="N9" s="29"/>
      <c r="O9" s="29">
        <f>(20000-134.5)/1000</f>
        <v>19.865500000000001</v>
      </c>
      <c r="P9" s="76"/>
    </row>
    <row r="10" spans="1:18" s="3" customFormat="1" ht="18" customHeight="1" x14ac:dyDescent="0.2">
      <c r="A10" s="2">
        <f t="shared" si="0"/>
        <v>6</v>
      </c>
      <c r="B10" s="56" t="s">
        <v>8</v>
      </c>
      <c r="C10" s="34">
        <v>1</v>
      </c>
      <c r="D10" s="34"/>
      <c r="E10" s="34"/>
      <c r="F10" s="34" t="s">
        <v>35</v>
      </c>
      <c r="G10" s="34"/>
      <c r="H10" s="34"/>
      <c r="I10" s="34"/>
      <c r="J10" s="34" t="s">
        <v>36</v>
      </c>
      <c r="K10" s="34"/>
      <c r="L10" s="34"/>
      <c r="M10" s="29">
        <f>(37600-181.34)/1000</f>
        <v>37.418660000000003</v>
      </c>
      <c r="N10" s="29"/>
      <c r="O10" s="29">
        <f>(37600-181.34)/1000</f>
        <v>37.418660000000003</v>
      </c>
      <c r="P10" s="76"/>
    </row>
    <row r="11" spans="1:18" s="3" customFormat="1" ht="18" customHeight="1" x14ac:dyDescent="0.2">
      <c r="A11" s="2">
        <f t="shared" si="0"/>
        <v>7</v>
      </c>
      <c r="B11" s="56" t="s">
        <v>19</v>
      </c>
      <c r="C11" s="34">
        <v>1</v>
      </c>
      <c r="D11" s="34"/>
      <c r="E11" s="34"/>
      <c r="F11" s="34" t="s">
        <v>35</v>
      </c>
      <c r="G11" s="34"/>
      <c r="H11" s="34"/>
      <c r="I11" s="34"/>
      <c r="J11" s="34" t="s">
        <v>36</v>
      </c>
      <c r="K11" s="34"/>
      <c r="L11" s="34"/>
      <c r="M11" s="29">
        <f>(71200-27964)/1000</f>
        <v>43.235999999999997</v>
      </c>
      <c r="N11" s="29"/>
      <c r="O11" s="29">
        <f>(71200-27964)/1000</f>
        <v>43.235999999999997</v>
      </c>
      <c r="P11" s="76"/>
    </row>
    <row r="12" spans="1:18" s="3" customFormat="1" ht="18" customHeight="1" x14ac:dyDescent="0.2">
      <c r="A12" s="2">
        <f t="shared" si="0"/>
        <v>8</v>
      </c>
      <c r="B12" s="56" t="s">
        <v>10</v>
      </c>
      <c r="C12" s="34">
        <v>1</v>
      </c>
      <c r="D12" s="34"/>
      <c r="E12" s="34"/>
      <c r="F12" s="34" t="s">
        <v>35</v>
      </c>
      <c r="G12" s="34"/>
      <c r="H12" s="34"/>
      <c r="I12" s="34"/>
      <c r="J12" s="34" t="s">
        <v>36</v>
      </c>
      <c r="K12" s="34"/>
      <c r="L12" s="34"/>
      <c r="M12" s="29">
        <f>(199000-937)/1000</f>
        <v>198.06299999999999</v>
      </c>
      <c r="N12" s="29"/>
      <c r="O12" s="29">
        <f>(199000-937)/1000</f>
        <v>198.06299999999999</v>
      </c>
      <c r="P12" s="76"/>
    </row>
    <row r="13" spans="1:18" s="3" customFormat="1" ht="18" customHeight="1" x14ac:dyDescent="0.2">
      <c r="A13" s="2">
        <f t="shared" si="0"/>
        <v>9</v>
      </c>
      <c r="B13" s="57" t="s">
        <v>40</v>
      </c>
      <c r="C13" s="34">
        <v>1</v>
      </c>
      <c r="D13" s="34"/>
      <c r="E13" s="34"/>
      <c r="F13" s="34" t="s">
        <v>37</v>
      </c>
      <c r="G13" s="34"/>
      <c r="H13" s="34"/>
      <c r="I13" s="34"/>
      <c r="J13" s="34" t="s">
        <v>37</v>
      </c>
      <c r="K13" s="34"/>
      <c r="L13" s="34"/>
      <c r="M13" s="29">
        <f>(17000-113.58)/1000</f>
        <v>16.886419999999998</v>
      </c>
      <c r="N13" s="29"/>
      <c r="O13" s="29">
        <f>(17000-113.58)/1000</f>
        <v>16.886419999999998</v>
      </c>
      <c r="P13" s="76"/>
    </row>
    <row r="14" spans="1:18" s="3" customFormat="1" ht="18" customHeight="1" x14ac:dyDescent="0.2">
      <c r="A14" s="2">
        <f t="shared" si="0"/>
        <v>10</v>
      </c>
      <c r="B14" s="57" t="s">
        <v>41</v>
      </c>
      <c r="C14" s="34">
        <v>1</v>
      </c>
      <c r="D14" s="34"/>
      <c r="E14" s="34"/>
      <c r="F14" s="34" t="s">
        <v>37</v>
      </c>
      <c r="G14" s="34"/>
      <c r="H14" s="34"/>
      <c r="I14" s="34"/>
      <c r="J14" s="34" t="s">
        <v>37</v>
      </c>
      <c r="K14" s="34"/>
      <c r="L14" s="34"/>
      <c r="M14" s="29">
        <f>(47200-258.64)/1000</f>
        <v>46.941360000000003</v>
      </c>
      <c r="N14" s="29"/>
      <c r="O14" s="29">
        <f>(47200-258.64)/1000</f>
        <v>46.941360000000003</v>
      </c>
      <c r="P14" s="76"/>
    </row>
    <row r="15" spans="1:18" s="3" customFormat="1" ht="18" customHeight="1" x14ac:dyDescent="0.2">
      <c r="A15" s="2">
        <f t="shared" si="0"/>
        <v>11</v>
      </c>
      <c r="B15" s="57" t="s">
        <v>42</v>
      </c>
      <c r="C15" s="34">
        <v>1</v>
      </c>
      <c r="D15" s="34"/>
      <c r="E15" s="34"/>
      <c r="F15" s="34" t="s">
        <v>37</v>
      </c>
      <c r="G15" s="34"/>
      <c r="H15" s="34"/>
      <c r="I15" s="34"/>
      <c r="J15" s="34" t="s">
        <v>37</v>
      </c>
      <c r="K15" s="34"/>
      <c r="L15" s="34"/>
      <c r="M15" s="29">
        <f>(20000-187)/1000</f>
        <v>19.812999999999999</v>
      </c>
      <c r="N15" s="29"/>
      <c r="O15" s="29">
        <f>(20000-187)/1000</f>
        <v>19.812999999999999</v>
      </c>
      <c r="P15" s="76"/>
    </row>
    <row r="16" spans="1:18" s="3" customFormat="1" ht="18" customHeight="1" x14ac:dyDescent="0.2">
      <c r="A16" s="2">
        <f t="shared" si="0"/>
        <v>12</v>
      </c>
      <c r="B16" s="56" t="s">
        <v>15</v>
      </c>
      <c r="C16" s="34">
        <v>1</v>
      </c>
      <c r="D16" s="34"/>
      <c r="E16" s="34"/>
      <c r="F16" s="34" t="s">
        <v>37</v>
      </c>
      <c r="G16" s="34"/>
      <c r="H16" s="34"/>
      <c r="I16" s="34"/>
      <c r="J16" s="34" t="s">
        <v>37</v>
      </c>
      <c r="K16" s="34"/>
      <c r="L16" s="34"/>
      <c r="M16" s="29">
        <f>(199000-1114.84)/1000</f>
        <v>197.88516000000001</v>
      </c>
      <c r="N16" s="29"/>
      <c r="O16" s="29">
        <f>(199000-1114.84)/1000</f>
        <v>197.88516000000001</v>
      </c>
      <c r="P16" s="76"/>
    </row>
    <row r="17" spans="1:17" s="3" customFormat="1" ht="18" customHeight="1" x14ac:dyDescent="0.2">
      <c r="A17" s="2">
        <f t="shared" si="0"/>
        <v>13</v>
      </c>
      <c r="B17" s="56" t="s">
        <v>11</v>
      </c>
      <c r="C17" s="34">
        <v>1</v>
      </c>
      <c r="D17" s="34"/>
      <c r="E17" s="34"/>
      <c r="F17" s="34" t="s">
        <v>37</v>
      </c>
      <c r="G17" s="34"/>
      <c r="H17" s="34"/>
      <c r="I17" s="34"/>
      <c r="J17" s="34" t="s">
        <v>37</v>
      </c>
      <c r="K17" s="34"/>
      <c r="L17" s="34"/>
      <c r="M17" s="29">
        <f>(199000-937.62)/1000</f>
        <v>198.06238000000002</v>
      </c>
      <c r="N17" s="29"/>
      <c r="O17" s="29">
        <f>(199000-937.62)/1000</f>
        <v>198.06238000000002</v>
      </c>
      <c r="P17" s="76"/>
    </row>
    <row r="18" spans="1:17" s="3" customFormat="1" ht="18" customHeight="1" x14ac:dyDescent="0.2">
      <c r="A18" s="2">
        <f t="shared" si="0"/>
        <v>14</v>
      </c>
      <c r="B18" s="56" t="s">
        <v>9</v>
      </c>
      <c r="C18" s="34">
        <v>1</v>
      </c>
      <c r="D18" s="34"/>
      <c r="E18" s="34"/>
      <c r="F18" s="34" t="s">
        <v>37</v>
      </c>
      <c r="G18" s="34"/>
      <c r="H18" s="34"/>
      <c r="I18" s="34"/>
      <c r="J18" s="34" t="s">
        <v>37</v>
      </c>
      <c r="K18" s="34"/>
      <c r="L18" s="34"/>
      <c r="M18" s="29">
        <f>(168900-10926)/1000</f>
        <v>157.97399999999999</v>
      </c>
      <c r="N18" s="29"/>
      <c r="O18" s="29">
        <f>(168900-10926)/1000</f>
        <v>157.97399999999999</v>
      </c>
      <c r="P18" s="76"/>
    </row>
    <row r="19" spans="1:17" s="3" customFormat="1" ht="18" customHeight="1" x14ac:dyDescent="0.2">
      <c r="A19" s="2">
        <f t="shared" si="0"/>
        <v>15</v>
      </c>
      <c r="B19" s="58" t="s">
        <v>43</v>
      </c>
      <c r="C19" s="34">
        <v>1</v>
      </c>
      <c r="D19" s="34"/>
      <c r="E19" s="34"/>
      <c r="F19" s="34" t="s">
        <v>37</v>
      </c>
      <c r="G19" s="34"/>
      <c r="H19" s="34"/>
      <c r="I19" s="34"/>
      <c r="J19" s="34" t="s">
        <v>37</v>
      </c>
      <c r="K19" s="34"/>
      <c r="L19" s="34"/>
      <c r="M19" s="29">
        <f>(37620-177.39)/1000</f>
        <v>37.442610000000002</v>
      </c>
      <c r="N19" s="29"/>
      <c r="O19" s="29">
        <f>(37620-177.39)/1000</f>
        <v>37.442610000000002</v>
      </c>
      <c r="P19" s="76"/>
    </row>
    <row r="20" spans="1:17" s="3" customFormat="1" ht="18" customHeight="1" x14ac:dyDescent="0.2">
      <c r="A20" s="2">
        <f t="shared" si="0"/>
        <v>16</v>
      </c>
      <c r="B20" s="56" t="s">
        <v>44</v>
      </c>
      <c r="C20" s="34">
        <v>1</v>
      </c>
      <c r="D20" s="34"/>
      <c r="E20" s="34"/>
      <c r="F20" s="34" t="s">
        <v>37</v>
      </c>
      <c r="G20" s="34"/>
      <c r="H20" s="34"/>
      <c r="I20" s="34"/>
      <c r="J20" s="34" t="s">
        <v>37</v>
      </c>
      <c r="K20" s="34"/>
      <c r="L20" s="34"/>
      <c r="M20" s="29">
        <f>(40400-198)/1000</f>
        <v>40.201999999999998</v>
      </c>
      <c r="N20" s="29"/>
      <c r="O20" s="29">
        <f>(40400-198)/1000</f>
        <v>40.201999999999998</v>
      </c>
      <c r="P20" s="76"/>
    </row>
    <row r="21" spans="1:17" s="3" customFormat="1" ht="18" customHeight="1" x14ac:dyDescent="0.2">
      <c r="A21" s="2">
        <f t="shared" si="0"/>
        <v>17</v>
      </c>
      <c r="B21" s="56" t="s">
        <v>18</v>
      </c>
      <c r="C21" s="34">
        <v>1</v>
      </c>
      <c r="D21" s="34"/>
      <c r="E21" s="34"/>
      <c r="F21" s="34" t="s">
        <v>37</v>
      </c>
      <c r="G21" s="34"/>
      <c r="H21" s="34"/>
      <c r="I21" s="34"/>
      <c r="J21" s="34" t="s">
        <v>37</v>
      </c>
      <c r="K21" s="34"/>
      <c r="L21" s="34"/>
      <c r="M21" s="29">
        <f>(111100-5296.26)/1000</f>
        <v>105.80374</v>
      </c>
      <c r="N21" s="29"/>
      <c r="O21" s="29">
        <f>(111100-5296.26)/1000</f>
        <v>105.80374</v>
      </c>
      <c r="P21" s="76"/>
    </row>
    <row r="22" spans="1:17" s="3" customFormat="1" ht="18" customHeight="1" x14ac:dyDescent="0.2">
      <c r="A22" s="2">
        <f t="shared" si="0"/>
        <v>18</v>
      </c>
      <c r="B22" s="56" t="s">
        <v>45</v>
      </c>
      <c r="C22" s="34">
        <v>1</v>
      </c>
      <c r="D22" s="34"/>
      <c r="E22" s="34"/>
      <c r="F22" s="34" t="s">
        <v>35</v>
      </c>
      <c r="G22" s="34"/>
      <c r="H22" s="34"/>
      <c r="I22" s="34"/>
      <c r="J22" s="34" t="s">
        <v>36</v>
      </c>
      <c r="K22" s="34"/>
      <c r="L22" s="34"/>
      <c r="M22" s="29">
        <f>(42500-356)/1000</f>
        <v>42.143999999999998</v>
      </c>
      <c r="N22" s="29"/>
      <c r="O22" s="29">
        <f>(42500-356)/1000</f>
        <v>42.143999999999998</v>
      </c>
      <c r="P22" s="76"/>
    </row>
    <row r="23" spans="1:17" s="3" customFormat="1" ht="18" customHeight="1" x14ac:dyDescent="0.2">
      <c r="A23" s="2">
        <f t="shared" si="0"/>
        <v>19</v>
      </c>
      <c r="B23" s="57" t="s">
        <v>46</v>
      </c>
      <c r="C23" s="34">
        <v>1</v>
      </c>
      <c r="D23" s="34"/>
      <c r="E23" s="34"/>
      <c r="F23" s="34" t="s">
        <v>35</v>
      </c>
      <c r="G23" s="34"/>
      <c r="H23" s="34"/>
      <c r="I23" s="34"/>
      <c r="J23" s="34" t="s">
        <v>36</v>
      </c>
      <c r="K23" s="34"/>
      <c r="L23" s="34"/>
      <c r="M23" s="29">
        <f>(99400)/1000</f>
        <v>99.4</v>
      </c>
      <c r="N23" s="29"/>
      <c r="O23" s="29">
        <f>(99400)/1000</f>
        <v>99.4</v>
      </c>
      <c r="P23" s="76"/>
    </row>
    <row r="24" spans="1:17" s="3" customFormat="1" ht="18" customHeight="1" x14ac:dyDescent="0.2">
      <c r="A24" s="2">
        <f t="shared" si="0"/>
        <v>20</v>
      </c>
      <c r="B24" s="57" t="s">
        <v>13</v>
      </c>
      <c r="C24" s="68">
        <v>1</v>
      </c>
      <c r="D24" s="34"/>
      <c r="E24" s="34"/>
      <c r="F24" s="34" t="s">
        <v>35</v>
      </c>
      <c r="G24" s="34"/>
      <c r="H24" s="34"/>
      <c r="I24" s="34"/>
      <c r="J24" s="34" t="s">
        <v>36</v>
      </c>
      <c r="K24" s="34"/>
      <c r="L24" s="34"/>
      <c r="M24" s="29">
        <f>(199000-937.69)/1000</f>
        <v>198.06231</v>
      </c>
      <c r="N24" s="29"/>
      <c r="O24" s="29">
        <f>(199000-937.69)/1000</f>
        <v>198.06231</v>
      </c>
      <c r="P24" s="76"/>
    </row>
    <row r="25" spans="1:17" s="3" customFormat="1" ht="18" customHeight="1" x14ac:dyDescent="0.2">
      <c r="A25" s="2">
        <f t="shared" si="0"/>
        <v>21</v>
      </c>
      <c r="B25" s="56" t="s">
        <v>17</v>
      </c>
      <c r="C25" s="68">
        <v>1</v>
      </c>
      <c r="D25" s="34"/>
      <c r="E25" s="34"/>
      <c r="F25" s="34" t="s">
        <v>35</v>
      </c>
      <c r="G25" s="34"/>
      <c r="H25" s="34"/>
      <c r="I25" s="34"/>
      <c r="J25" s="34" t="s">
        <v>36</v>
      </c>
      <c r="K25" s="34"/>
      <c r="L25" s="34"/>
      <c r="M25" s="29">
        <v>195.4</v>
      </c>
      <c r="N25" s="29"/>
      <c r="O25" s="29">
        <v>195.4</v>
      </c>
      <c r="P25" s="76"/>
      <c r="Q25" s="24"/>
    </row>
    <row r="26" spans="1:17" s="3" customFormat="1" ht="18" customHeight="1" x14ac:dyDescent="0.2">
      <c r="A26" s="2">
        <f t="shared" si="0"/>
        <v>22</v>
      </c>
      <c r="B26" s="56" t="s">
        <v>75</v>
      </c>
      <c r="C26" s="68">
        <v>1</v>
      </c>
      <c r="D26" s="34"/>
      <c r="E26" s="34"/>
      <c r="F26" s="34" t="s">
        <v>35</v>
      </c>
      <c r="G26" s="34"/>
      <c r="H26" s="34"/>
      <c r="I26" s="34"/>
      <c r="J26" s="34" t="s">
        <v>36</v>
      </c>
      <c r="K26" s="34"/>
      <c r="L26" s="34"/>
      <c r="M26" s="29">
        <f>(80000-389.41+38890+81085)/1000</f>
        <v>199.58559</v>
      </c>
      <c r="N26" s="29"/>
      <c r="O26" s="29">
        <f>(80000-389.41+38890+81085)/1000</f>
        <v>199.58559</v>
      </c>
      <c r="P26" s="76"/>
      <c r="Q26" s="24"/>
    </row>
    <row r="27" spans="1:17" s="3" customFormat="1" ht="18" customHeight="1" x14ac:dyDescent="0.2">
      <c r="A27" s="2">
        <f t="shared" si="0"/>
        <v>23</v>
      </c>
      <c r="B27" s="56" t="s">
        <v>76</v>
      </c>
      <c r="C27" s="68">
        <v>1</v>
      </c>
      <c r="D27" s="34"/>
      <c r="E27" s="34"/>
      <c r="F27" s="34" t="s">
        <v>35</v>
      </c>
      <c r="G27" s="34"/>
      <c r="H27" s="34"/>
      <c r="I27" s="34"/>
      <c r="J27" s="34" t="s">
        <v>36</v>
      </c>
      <c r="K27" s="34"/>
      <c r="L27" s="34"/>
      <c r="M27" s="29">
        <f>(12700-107.18)/1000</f>
        <v>12.59282</v>
      </c>
      <c r="N27" s="29"/>
      <c r="O27" s="29">
        <f>(12700-107.18)/1000</f>
        <v>12.59282</v>
      </c>
      <c r="P27" s="76"/>
      <c r="Q27" s="24"/>
    </row>
    <row r="28" spans="1:17" s="3" customFormat="1" ht="18" customHeight="1" x14ac:dyDescent="0.2">
      <c r="A28" s="2">
        <f t="shared" si="0"/>
        <v>24</v>
      </c>
      <c r="B28" s="57" t="s">
        <v>81</v>
      </c>
      <c r="C28" s="68">
        <v>1</v>
      </c>
      <c r="D28" s="34"/>
      <c r="E28" s="34"/>
      <c r="F28" s="34" t="s">
        <v>35</v>
      </c>
      <c r="G28" s="34"/>
      <c r="H28" s="34"/>
      <c r="I28" s="34"/>
      <c r="J28" s="34" t="s">
        <v>36</v>
      </c>
      <c r="K28" s="34"/>
      <c r="L28" s="34"/>
      <c r="M28" s="29">
        <f>(83540-451.34)/1000</f>
        <v>83.088660000000004</v>
      </c>
      <c r="N28" s="29"/>
      <c r="O28" s="29">
        <f>(83540-451.34)/1000</f>
        <v>83.088660000000004</v>
      </c>
      <c r="P28" s="76"/>
      <c r="Q28" s="24"/>
    </row>
    <row r="29" spans="1:17" s="3" customFormat="1" ht="18" customHeight="1" x14ac:dyDescent="0.2">
      <c r="A29" s="2">
        <f t="shared" si="0"/>
        <v>25</v>
      </c>
      <c r="B29" s="57" t="s">
        <v>77</v>
      </c>
      <c r="C29" s="68">
        <v>1</v>
      </c>
      <c r="D29" s="34"/>
      <c r="E29" s="34"/>
      <c r="F29" s="34" t="s">
        <v>35</v>
      </c>
      <c r="G29" s="34"/>
      <c r="H29" s="34"/>
      <c r="I29" s="34"/>
      <c r="J29" s="34" t="s">
        <v>36</v>
      </c>
      <c r="K29" s="34"/>
      <c r="L29" s="34"/>
      <c r="M29" s="29">
        <f>(48500-239.59)/1000</f>
        <v>48.26041</v>
      </c>
      <c r="N29" s="29"/>
      <c r="O29" s="29">
        <f>(48500-239.59)/1000</f>
        <v>48.26041</v>
      </c>
      <c r="P29" s="76"/>
      <c r="Q29" s="24"/>
    </row>
    <row r="30" spans="1:17" s="3" customFormat="1" ht="18" customHeight="1" x14ac:dyDescent="0.2">
      <c r="A30" s="2">
        <f t="shared" si="0"/>
        <v>26</v>
      </c>
      <c r="B30" s="57" t="s">
        <v>78</v>
      </c>
      <c r="C30" s="68">
        <v>1</v>
      </c>
      <c r="D30" s="34"/>
      <c r="E30" s="34"/>
      <c r="F30" s="34" t="s">
        <v>35</v>
      </c>
      <c r="G30" s="34"/>
      <c r="H30" s="34"/>
      <c r="I30" s="34"/>
      <c r="J30" s="34" t="s">
        <v>36</v>
      </c>
      <c r="K30" s="34"/>
      <c r="L30" s="34"/>
      <c r="M30" s="29">
        <f>(57400-312.51)/1000</f>
        <v>57.087489999999995</v>
      </c>
      <c r="N30" s="29"/>
      <c r="O30" s="29">
        <f>(57400-312.51)/1000</f>
        <v>57.087489999999995</v>
      </c>
      <c r="P30" s="76"/>
      <c r="Q30" s="24"/>
    </row>
    <row r="31" spans="1:17" s="3" customFormat="1" ht="18" customHeight="1" x14ac:dyDescent="0.2">
      <c r="A31" s="2">
        <f t="shared" si="0"/>
        <v>27</v>
      </c>
      <c r="B31" s="57" t="s">
        <v>79</v>
      </c>
      <c r="C31" s="68">
        <v>1</v>
      </c>
      <c r="D31" s="34"/>
      <c r="E31" s="34"/>
      <c r="F31" s="34" t="s">
        <v>35</v>
      </c>
      <c r="G31" s="34"/>
      <c r="H31" s="34"/>
      <c r="I31" s="34"/>
      <c r="J31" s="34" t="s">
        <v>36</v>
      </c>
      <c r="K31" s="34"/>
      <c r="L31" s="34"/>
      <c r="M31" s="29">
        <f>(27840-135.88)/1000</f>
        <v>27.70412</v>
      </c>
      <c r="N31" s="29"/>
      <c r="O31" s="29">
        <f>(27840-135.88)/1000</f>
        <v>27.70412</v>
      </c>
      <c r="P31" s="76"/>
      <c r="Q31" s="24"/>
    </row>
    <row r="32" spans="1:17" s="3" customFormat="1" ht="18" customHeight="1" x14ac:dyDescent="0.2">
      <c r="A32" s="2"/>
      <c r="B32" s="26" t="s">
        <v>68</v>
      </c>
      <c r="C32" s="68"/>
      <c r="D32" s="34"/>
      <c r="E32" s="34"/>
      <c r="F32" s="34"/>
      <c r="G32" s="34"/>
      <c r="H32" s="34"/>
      <c r="I32" s="34"/>
      <c r="J32" s="34"/>
      <c r="K32" s="34"/>
      <c r="L32" s="34"/>
      <c r="M32" s="28"/>
      <c r="N32" s="29"/>
      <c r="O32" s="29"/>
      <c r="P32" s="39"/>
      <c r="Q32" s="24"/>
    </row>
    <row r="33" spans="1:17" s="3" customFormat="1" ht="25.5" customHeight="1" x14ac:dyDescent="0.2">
      <c r="A33" s="2">
        <f>A31+1</f>
        <v>28</v>
      </c>
      <c r="B33" s="60" t="s">
        <v>82</v>
      </c>
      <c r="C33" s="55">
        <v>1</v>
      </c>
      <c r="D33" s="34"/>
      <c r="E33" s="34"/>
      <c r="F33" s="34" t="s">
        <v>35</v>
      </c>
      <c r="G33" s="34"/>
      <c r="H33" s="34"/>
      <c r="I33" s="34"/>
      <c r="J33" s="34" t="s">
        <v>36</v>
      </c>
      <c r="K33" s="34"/>
      <c r="L33" s="34"/>
      <c r="M33" s="29">
        <v>500</v>
      </c>
      <c r="N33" s="29"/>
      <c r="O33" s="29">
        <v>500</v>
      </c>
      <c r="P33" s="39"/>
      <c r="Q33" s="24"/>
    </row>
    <row r="34" spans="1:17" s="3" customFormat="1" ht="28.5" customHeight="1" x14ac:dyDescent="0.2">
      <c r="A34" s="2">
        <f>A33+1</f>
        <v>29</v>
      </c>
      <c r="B34" s="60" t="s">
        <v>83</v>
      </c>
      <c r="C34" s="55">
        <v>1</v>
      </c>
      <c r="D34" s="34"/>
      <c r="E34" s="34"/>
      <c r="F34" s="34" t="s">
        <v>35</v>
      </c>
      <c r="G34" s="34"/>
      <c r="H34" s="34"/>
      <c r="I34" s="34"/>
      <c r="J34" s="34" t="s">
        <v>36</v>
      </c>
      <c r="K34" s="34"/>
      <c r="L34" s="34"/>
      <c r="M34" s="29">
        <v>500</v>
      </c>
      <c r="N34" s="29"/>
      <c r="O34" s="29">
        <v>500</v>
      </c>
      <c r="P34" s="77" t="s">
        <v>61</v>
      </c>
    </row>
    <row r="35" spans="1:17" s="3" customFormat="1" ht="39" customHeight="1" x14ac:dyDescent="0.2">
      <c r="A35" s="2">
        <f t="shared" ref="A35:A49" si="1">A34+1</f>
        <v>30</v>
      </c>
      <c r="B35" s="60" t="s">
        <v>84</v>
      </c>
      <c r="C35" s="55">
        <v>1</v>
      </c>
      <c r="D35" s="34"/>
      <c r="E35" s="34"/>
      <c r="F35" s="34" t="s">
        <v>37</v>
      </c>
      <c r="G35" s="34"/>
      <c r="H35" s="34"/>
      <c r="I35" s="34"/>
      <c r="J35" s="34" t="s">
        <v>37</v>
      </c>
      <c r="K35" s="34"/>
      <c r="L35" s="34"/>
      <c r="M35" s="29">
        <v>400</v>
      </c>
      <c r="N35" s="29"/>
      <c r="O35" s="29">
        <v>400</v>
      </c>
      <c r="P35" s="78"/>
    </row>
    <row r="36" spans="1:17" s="3" customFormat="1" ht="28.5" customHeight="1" x14ac:dyDescent="0.2">
      <c r="A36" s="2">
        <f t="shared" si="1"/>
        <v>31</v>
      </c>
      <c r="B36" s="60" t="s">
        <v>85</v>
      </c>
      <c r="C36" s="55">
        <v>1</v>
      </c>
      <c r="D36" s="34"/>
      <c r="E36" s="34"/>
      <c r="F36" s="34" t="s">
        <v>37</v>
      </c>
      <c r="G36" s="34"/>
      <c r="H36" s="34"/>
      <c r="I36" s="34"/>
      <c r="J36" s="34" t="s">
        <v>37</v>
      </c>
      <c r="K36" s="34"/>
      <c r="L36" s="34"/>
      <c r="M36" s="29">
        <v>500</v>
      </c>
      <c r="N36" s="29"/>
      <c r="O36" s="29">
        <v>500</v>
      </c>
      <c r="P36" s="78"/>
    </row>
    <row r="37" spans="1:17" s="3" customFormat="1" ht="28.5" customHeight="1" x14ac:dyDescent="0.2">
      <c r="A37" s="2">
        <f t="shared" si="1"/>
        <v>32</v>
      </c>
      <c r="B37" s="60" t="s">
        <v>6</v>
      </c>
      <c r="C37" s="55">
        <v>1</v>
      </c>
      <c r="D37" s="34"/>
      <c r="E37" s="34"/>
      <c r="F37" s="34" t="s">
        <v>37</v>
      </c>
      <c r="G37" s="34"/>
      <c r="H37" s="34"/>
      <c r="I37" s="34"/>
      <c r="J37" s="34" t="s">
        <v>37</v>
      </c>
      <c r="K37" s="34"/>
      <c r="L37" s="34"/>
      <c r="M37" s="29">
        <v>860</v>
      </c>
      <c r="N37" s="29"/>
      <c r="O37" s="29">
        <v>860</v>
      </c>
      <c r="P37" s="78"/>
    </row>
    <row r="38" spans="1:17" s="3" customFormat="1" ht="28.5" customHeight="1" x14ac:dyDescent="0.2">
      <c r="A38" s="2">
        <f t="shared" si="1"/>
        <v>33</v>
      </c>
      <c r="B38" s="60" t="s">
        <v>7</v>
      </c>
      <c r="C38" s="55">
        <v>1</v>
      </c>
      <c r="D38" s="34"/>
      <c r="E38" s="34"/>
      <c r="F38" s="34" t="s">
        <v>35</v>
      </c>
      <c r="G38" s="34"/>
      <c r="H38" s="34"/>
      <c r="I38" s="34"/>
      <c r="J38" s="34" t="s">
        <v>36</v>
      </c>
      <c r="K38" s="34"/>
      <c r="L38" s="34"/>
      <c r="M38" s="29">
        <v>500</v>
      </c>
      <c r="N38" s="29"/>
      <c r="O38" s="29">
        <v>500</v>
      </c>
      <c r="P38" s="78"/>
    </row>
    <row r="39" spans="1:17" s="3" customFormat="1" ht="28.5" customHeight="1" x14ac:dyDescent="0.2">
      <c r="A39" s="2">
        <f t="shared" si="1"/>
        <v>34</v>
      </c>
      <c r="B39" s="60" t="s">
        <v>86</v>
      </c>
      <c r="C39" s="55">
        <v>1</v>
      </c>
      <c r="D39" s="34"/>
      <c r="E39" s="34"/>
      <c r="F39" s="34" t="s">
        <v>35</v>
      </c>
      <c r="G39" s="34"/>
      <c r="H39" s="34"/>
      <c r="I39" s="34"/>
      <c r="J39" s="34" t="s">
        <v>36</v>
      </c>
      <c r="K39" s="34"/>
      <c r="L39" s="34"/>
      <c r="M39" s="29">
        <v>478.05</v>
      </c>
      <c r="N39" s="29"/>
      <c r="O39" s="29">
        <v>478.05</v>
      </c>
      <c r="P39" s="78"/>
    </row>
    <row r="40" spans="1:17" s="3" customFormat="1" ht="28.5" customHeight="1" x14ac:dyDescent="0.2">
      <c r="A40" s="2">
        <f t="shared" si="1"/>
        <v>35</v>
      </c>
      <c r="B40" s="60" t="s">
        <v>87</v>
      </c>
      <c r="C40" s="55">
        <v>1</v>
      </c>
      <c r="D40" s="34"/>
      <c r="E40" s="34"/>
      <c r="F40" s="34" t="s">
        <v>35</v>
      </c>
      <c r="G40" s="34"/>
      <c r="H40" s="34"/>
      <c r="I40" s="34"/>
      <c r="J40" s="34" t="s">
        <v>36</v>
      </c>
      <c r="K40" s="34"/>
      <c r="L40" s="34"/>
      <c r="M40" s="29">
        <v>494.04300000000001</v>
      </c>
      <c r="N40" s="29"/>
      <c r="O40" s="29">
        <v>494.04300000000001</v>
      </c>
      <c r="P40" s="78"/>
    </row>
    <row r="41" spans="1:17" s="3" customFormat="1" ht="28.5" customHeight="1" x14ac:dyDescent="0.2">
      <c r="A41" s="2">
        <f t="shared" si="1"/>
        <v>36</v>
      </c>
      <c r="B41" s="60" t="s">
        <v>88</v>
      </c>
      <c r="C41" s="55">
        <v>1</v>
      </c>
      <c r="D41" s="34"/>
      <c r="E41" s="34"/>
      <c r="F41" s="34" t="s">
        <v>35</v>
      </c>
      <c r="G41" s="34"/>
      <c r="H41" s="34"/>
      <c r="I41" s="34"/>
      <c r="J41" s="34" t="s">
        <v>36</v>
      </c>
      <c r="K41" s="34"/>
      <c r="L41" s="34"/>
      <c r="M41" s="29">
        <v>684.02599999999995</v>
      </c>
      <c r="N41" s="29"/>
      <c r="O41" s="29">
        <v>684.02599999999995</v>
      </c>
      <c r="P41" s="78"/>
    </row>
    <row r="42" spans="1:17" s="3" customFormat="1" ht="28.5" customHeight="1" x14ac:dyDescent="0.2">
      <c r="A42" s="2">
        <f t="shared" si="1"/>
        <v>37</v>
      </c>
      <c r="B42" s="60" t="s">
        <v>89</v>
      </c>
      <c r="C42" s="55">
        <v>1</v>
      </c>
      <c r="D42" s="34"/>
      <c r="E42" s="34"/>
      <c r="F42" s="34" t="s">
        <v>35</v>
      </c>
      <c r="G42" s="34"/>
      <c r="H42" s="34"/>
      <c r="I42" s="34"/>
      <c r="J42" s="34" t="s">
        <v>36</v>
      </c>
      <c r="K42" s="34"/>
      <c r="L42" s="34"/>
      <c r="M42" s="29">
        <v>381.97899999999998</v>
      </c>
      <c r="N42" s="29"/>
      <c r="O42" s="29">
        <v>381.97899999999998</v>
      </c>
      <c r="P42" s="78"/>
    </row>
    <row r="43" spans="1:17" s="3" customFormat="1" ht="28.5" customHeight="1" x14ac:dyDescent="0.2">
      <c r="A43" s="2">
        <f t="shared" si="1"/>
        <v>38</v>
      </c>
      <c r="B43" s="61" t="s">
        <v>90</v>
      </c>
      <c r="C43" s="55">
        <v>1</v>
      </c>
      <c r="D43" s="34"/>
      <c r="E43" s="34"/>
      <c r="F43" s="34" t="s">
        <v>35</v>
      </c>
      <c r="G43" s="34"/>
      <c r="H43" s="34"/>
      <c r="I43" s="34"/>
      <c r="J43" s="34" t="s">
        <v>36</v>
      </c>
      <c r="K43" s="34"/>
      <c r="L43" s="34"/>
      <c r="M43" s="29">
        <v>575.37900000000002</v>
      </c>
      <c r="N43" s="29"/>
      <c r="O43" s="29">
        <v>575.37900000000002</v>
      </c>
      <c r="P43" s="78"/>
    </row>
    <row r="44" spans="1:17" s="3" customFormat="1" ht="28.5" customHeight="1" x14ac:dyDescent="0.2">
      <c r="A44" s="2">
        <f t="shared" si="1"/>
        <v>39</v>
      </c>
      <c r="B44" s="61" t="s">
        <v>91</v>
      </c>
      <c r="C44" s="55">
        <v>1</v>
      </c>
      <c r="D44" s="34"/>
      <c r="E44" s="34"/>
      <c r="F44" s="34" t="s">
        <v>35</v>
      </c>
      <c r="G44" s="34"/>
      <c r="H44" s="34"/>
      <c r="I44" s="34"/>
      <c r="J44" s="34" t="s">
        <v>36</v>
      </c>
      <c r="K44" s="34"/>
      <c r="L44" s="34"/>
      <c r="M44" s="29">
        <v>150</v>
      </c>
      <c r="N44" s="29"/>
      <c r="O44" s="29">
        <v>150</v>
      </c>
      <c r="P44" s="78"/>
    </row>
    <row r="45" spans="1:17" s="3" customFormat="1" ht="28.5" customHeight="1" x14ac:dyDescent="0.2">
      <c r="A45" s="2">
        <f t="shared" si="1"/>
        <v>40</v>
      </c>
      <c r="B45" s="61" t="s">
        <v>92</v>
      </c>
      <c r="C45" s="55">
        <v>1</v>
      </c>
      <c r="D45" s="34"/>
      <c r="E45" s="34"/>
      <c r="F45" s="34" t="s">
        <v>35</v>
      </c>
      <c r="G45" s="34"/>
      <c r="H45" s="34"/>
      <c r="I45" s="34"/>
      <c r="J45" s="34" t="s">
        <v>36</v>
      </c>
      <c r="K45" s="34"/>
      <c r="L45" s="34"/>
      <c r="M45" s="29">
        <v>60</v>
      </c>
      <c r="N45" s="29"/>
      <c r="O45" s="29">
        <v>60</v>
      </c>
      <c r="P45" s="78"/>
    </row>
    <row r="46" spans="1:17" s="3" customFormat="1" ht="28.5" customHeight="1" x14ac:dyDescent="0.2">
      <c r="A46" s="2">
        <f t="shared" si="1"/>
        <v>41</v>
      </c>
      <c r="B46" s="61" t="s">
        <v>93</v>
      </c>
      <c r="C46" s="55">
        <v>1</v>
      </c>
      <c r="D46" s="34"/>
      <c r="E46" s="34"/>
      <c r="F46" s="34" t="s">
        <v>35</v>
      </c>
      <c r="G46" s="34"/>
      <c r="H46" s="34"/>
      <c r="I46" s="34"/>
      <c r="J46" s="34" t="s">
        <v>36</v>
      </c>
      <c r="K46" s="34"/>
      <c r="L46" s="34"/>
      <c r="M46" s="29">
        <v>60</v>
      </c>
      <c r="N46" s="29"/>
      <c r="O46" s="29">
        <v>60</v>
      </c>
      <c r="P46" s="78"/>
    </row>
    <row r="47" spans="1:17" s="3" customFormat="1" ht="25.5" x14ac:dyDescent="0.2">
      <c r="A47" s="2">
        <f t="shared" si="1"/>
        <v>42</v>
      </c>
      <c r="B47" s="61" t="s">
        <v>94</v>
      </c>
      <c r="C47" s="55">
        <v>1</v>
      </c>
      <c r="D47" s="34"/>
      <c r="E47" s="34"/>
      <c r="F47" s="34" t="s">
        <v>35</v>
      </c>
      <c r="G47" s="34"/>
      <c r="H47" s="34"/>
      <c r="I47" s="34"/>
      <c r="J47" s="34" t="s">
        <v>36</v>
      </c>
      <c r="K47" s="34"/>
      <c r="L47" s="34"/>
      <c r="M47" s="29">
        <v>270.54199999999997</v>
      </c>
      <c r="N47" s="29"/>
      <c r="O47" s="29">
        <v>270.54199999999997</v>
      </c>
      <c r="P47" s="78"/>
    </row>
    <row r="48" spans="1:17" s="3" customFormat="1" ht="30" customHeight="1" x14ac:dyDescent="0.2">
      <c r="A48" s="2">
        <f t="shared" si="1"/>
        <v>43</v>
      </c>
      <c r="B48" s="60" t="s">
        <v>95</v>
      </c>
      <c r="C48" s="55">
        <v>1</v>
      </c>
      <c r="D48" s="34"/>
      <c r="E48" s="34"/>
      <c r="F48" s="34" t="s">
        <v>35</v>
      </c>
      <c r="G48" s="34"/>
      <c r="H48" s="34"/>
      <c r="I48" s="34"/>
      <c r="J48" s="34" t="s">
        <v>36</v>
      </c>
      <c r="K48" s="34"/>
      <c r="L48" s="34"/>
      <c r="M48" s="29">
        <v>316.80500000000001</v>
      </c>
      <c r="N48" s="29"/>
      <c r="O48" s="29">
        <v>316.80500000000001</v>
      </c>
      <c r="P48" s="78"/>
    </row>
    <row r="49" spans="1:18" s="3" customFormat="1" ht="30" customHeight="1" x14ac:dyDescent="0.2">
      <c r="A49" s="2">
        <f t="shared" si="1"/>
        <v>44</v>
      </c>
      <c r="B49" s="61" t="s">
        <v>108</v>
      </c>
      <c r="C49" s="55">
        <v>1</v>
      </c>
      <c r="D49" s="34"/>
      <c r="E49" s="34"/>
      <c r="F49" s="34" t="s">
        <v>35</v>
      </c>
      <c r="G49" s="34"/>
      <c r="H49" s="34"/>
      <c r="I49" s="34"/>
      <c r="J49" s="34" t="s">
        <v>36</v>
      </c>
      <c r="K49" s="34"/>
      <c r="L49" s="34"/>
      <c r="M49" s="29">
        <v>59.185000000000002</v>
      </c>
      <c r="N49" s="29"/>
      <c r="O49" s="29">
        <f>M49</f>
        <v>59.185000000000002</v>
      </c>
      <c r="P49" s="53"/>
      <c r="Q49" s="24"/>
    </row>
    <row r="50" spans="1:18" s="3" customFormat="1" ht="16.5" customHeight="1" x14ac:dyDescent="0.2">
      <c r="A50" s="2"/>
      <c r="B50" s="27" t="s">
        <v>70</v>
      </c>
      <c r="C50" s="55"/>
      <c r="D50" s="34"/>
      <c r="E50" s="34"/>
      <c r="F50" s="34"/>
      <c r="G50" s="34"/>
      <c r="H50" s="34"/>
      <c r="I50" s="34"/>
      <c r="J50" s="34"/>
      <c r="K50" s="34"/>
      <c r="L50" s="34"/>
      <c r="M50" s="28"/>
      <c r="N50" s="29"/>
      <c r="O50" s="29"/>
      <c r="P50" s="39"/>
      <c r="Q50" s="24"/>
    </row>
    <row r="51" spans="1:18" ht="28.5" customHeight="1" x14ac:dyDescent="0.25">
      <c r="A51" s="2">
        <f>A49+1</f>
        <v>45</v>
      </c>
      <c r="B51" s="13" t="s">
        <v>71</v>
      </c>
      <c r="C51" s="55">
        <v>1</v>
      </c>
      <c r="D51" s="34"/>
      <c r="E51" s="34"/>
      <c r="F51" s="34" t="s">
        <v>37</v>
      </c>
      <c r="G51" s="34"/>
      <c r="H51" s="34"/>
      <c r="I51" s="34"/>
      <c r="J51" s="34" t="s">
        <v>37</v>
      </c>
      <c r="K51" s="34"/>
      <c r="L51" s="34"/>
      <c r="M51" s="28">
        <v>1482.2</v>
      </c>
      <c r="N51" s="29"/>
      <c r="O51" s="29">
        <f t="shared" ref="O51:O78" si="2">M51</f>
        <v>1482.2</v>
      </c>
      <c r="P51" s="78"/>
      <c r="R51" s="16"/>
    </row>
    <row r="52" spans="1:18" ht="28.5" customHeight="1" x14ac:dyDescent="0.25">
      <c r="A52" s="2">
        <f t="shared" ref="A52:A53" si="3">A51+1</f>
        <v>46</v>
      </c>
      <c r="B52" s="61" t="s">
        <v>103</v>
      </c>
      <c r="C52" s="55">
        <v>1</v>
      </c>
      <c r="D52" s="34"/>
      <c r="E52" s="34"/>
      <c r="F52" s="34" t="s">
        <v>35</v>
      </c>
      <c r="G52" s="34"/>
      <c r="H52" s="34"/>
      <c r="I52" s="34"/>
      <c r="J52" s="34" t="s">
        <v>36</v>
      </c>
      <c r="K52" s="34"/>
      <c r="L52" s="34"/>
      <c r="M52" s="28">
        <v>64.658000000000001</v>
      </c>
      <c r="N52" s="29"/>
      <c r="O52" s="29">
        <f t="shared" ref="O52" si="4">M52</f>
        <v>64.658000000000001</v>
      </c>
      <c r="P52" s="78"/>
      <c r="Q52" s="16"/>
      <c r="R52" s="16"/>
    </row>
    <row r="53" spans="1:18" ht="36.75" customHeight="1" x14ac:dyDescent="0.25">
      <c r="A53" s="2">
        <f t="shared" si="3"/>
        <v>47</v>
      </c>
      <c r="B53" s="60" t="s">
        <v>104</v>
      </c>
      <c r="C53" s="55">
        <v>1</v>
      </c>
      <c r="D53" s="34"/>
      <c r="E53" s="34"/>
      <c r="F53" s="34" t="s">
        <v>37</v>
      </c>
      <c r="G53" s="34"/>
      <c r="H53" s="34"/>
      <c r="I53" s="34"/>
      <c r="J53" s="34" t="s">
        <v>37</v>
      </c>
      <c r="K53" s="34"/>
      <c r="L53" s="34"/>
      <c r="M53" s="28">
        <v>72.802000000000007</v>
      </c>
      <c r="N53" s="29"/>
      <c r="O53" s="29">
        <f t="shared" si="2"/>
        <v>72.802000000000007</v>
      </c>
      <c r="P53" s="78"/>
      <c r="R53" s="16"/>
    </row>
    <row r="54" spans="1:18" ht="18.75" customHeight="1" x14ac:dyDescent="0.25">
      <c r="A54" s="2"/>
      <c r="B54" s="33" t="s">
        <v>57</v>
      </c>
      <c r="C54" s="55"/>
      <c r="D54" s="34"/>
      <c r="E54" s="34"/>
      <c r="F54" s="34"/>
      <c r="G54" s="34"/>
      <c r="H54" s="34"/>
      <c r="I54" s="34"/>
      <c r="J54" s="34"/>
      <c r="K54" s="34"/>
      <c r="L54" s="34"/>
      <c r="M54" s="28"/>
      <c r="N54" s="29"/>
      <c r="O54" s="29"/>
      <c r="P54" s="39"/>
      <c r="R54" s="16"/>
    </row>
    <row r="55" spans="1:18" ht="25.5" customHeight="1" x14ac:dyDescent="0.25">
      <c r="A55" s="2">
        <f>A53+1</f>
        <v>48</v>
      </c>
      <c r="B55" s="60" t="s">
        <v>23</v>
      </c>
      <c r="C55" s="55">
        <v>1</v>
      </c>
      <c r="D55" s="34"/>
      <c r="E55" s="34"/>
      <c r="F55" s="34" t="s">
        <v>37</v>
      </c>
      <c r="G55" s="34"/>
      <c r="H55" s="34"/>
      <c r="I55" s="34"/>
      <c r="J55" s="34" t="s">
        <v>37</v>
      </c>
      <c r="K55" s="34"/>
      <c r="L55" s="34"/>
      <c r="M55" s="28">
        <v>1492.55</v>
      </c>
      <c r="N55" s="29"/>
      <c r="O55" s="29">
        <f t="shared" si="2"/>
        <v>1492.55</v>
      </c>
      <c r="P55" s="77" t="s">
        <v>61</v>
      </c>
      <c r="R55" s="16"/>
    </row>
    <row r="56" spans="1:18" ht="28.5" customHeight="1" x14ac:dyDescent="0.25">
      <c r="A56" s="2">
        <f>A55+1</f>
        <v>49</v>
      </c>
      <c r="B56" s="60" t="s">
        <v>22</v>
      </c>
      <c r="C56" s="55">
        <v>1</v>
      </c>
      <c r="D56" s="34"/>
      <c r="E56" s="34"/>
      <c r="F56" s="34" t="s">
        <v>37</v>
      </c>
      <c r="G56" s="34"/>
      <c r="H56" s="34"/>
      <c r="I56" s="34"/>
      <c r="J56" s="34" t="s">
        <v>37</v>
      </c>
      <c r="K56" s="34"/>
      <c r="L56" s="34"/>
      <c r="M56" s="28">
        <v>1485.181</v>
      </c>
      <c r="N56" s="29"/>
      <c r="O56" s="29">
        <f t="shared" si="2"/>
        <v>1485.181</v>
      </c>
      <c r="P56" s="78"/>
    </row>
    <row r="57" spans="1:18" ht="28.5" customHeight="1" x14ac:dyDescent="0.25">
      <c r="A57" s="2">
        <f t="shared" ref="A57:A75" si="5">A56+1</f>
        <v>50</v>
      </c>
      <c r="B57" s="60" t="s">
        <v>72</v>
      </c>
      <c r="C57" s="55">
        <v>1</v>
      </c>
      <c r="D57" s="34"/>
      <c r="E57" s="34"/>
      <c r="F57" s="34" t="s">
        <v>37</v>
      </c>
      <c r="G57" s="34"/>
      <c r="H57" s="34"/>
      <c r="I57" s="34"/>
      <c r="J57" s="34" t="s">
        <v>37</v>
      </c>
      <c r="K57" s="34"/>
      <c r="L57" s="34"/>
      <c r="M57" s="28">
        <v>1485.136</v>
      </c>
      <c r="N57" s="29"/>
      <c r="O57" s="29">
        <f t="shared" si="2"/>
        <v>1485.136</v>
      </c>
      <c r="P57" s="78"/>
    </row>
    <row r="58" spans="1:18" ht="28.5" customHeight="1" x14ac:dyDescent="0.25">
      <c r="A58" s="2">
        <f t="shared" si="5"/>
        <v>51</v>
      </c>
      <c r="B58" s="60" t="s">
        <v>105</v>
      </c>
      <c r="C58" s="55">
        <v>1</v>
      </c>
      <c r="D58" s="34"/>
      <c r="E58" s="34"/>
      <c r="F58" s="34" t="s">
        <v>37</v>
      </c>
      <c r="G58" s="34"/>
      <c r="H58" s="34"/>
      <c r="I58" s="34"/>
      <c r="J58" s="34" t="s">
        <v>37</v>
      </c>
      <c r="K58" s="34"/>
      <c r="L58" s="34"/>
      <c r="M58" s="28">
        <v>1485.2339999999999</v>
      </c>
      <c r="N58" s="29"/>
      <c r="O58" s="29">
        <f t="shared" si="2"/>
        <v>1485.2339999999999</v>
      </c>
      <c r="P58" s="78"/>
    </row>
    <row r="59" spans="1:18" ht="38.25" x14ac:dyDescent="0.25">
      <c r="A59" s="2">
        <f t="shared" si="5"/>
        <v>52</v>
      </c>
      <c r="B59" s="60" t="s">
        <v>106</v>
      </c>
      <c r="C59" s="55">
        <v>1</v>
      </c>
      <c r="D59" s="34"/>
      <c r="E59" s="34"/>
      <c r="F59" s="34" t="s">
        <v>37</v>
      </c>
      <c r="G59" s="34"/>
      <c r="H59" s="34"/>
      <c r="I59" s="34"/>
      <c r="J59" s="34" t="s">
        <v>37</v>
      </c>
      <c r="K59" s="34"/>
      <c r="L59" s="34"/>
      <c r="M59" s="28">
        <v>1492.55</v>
      </c>
      <c r="N59" s="29"/>
      <c r="O59" s="29">
        <f t="shared" si="2"/>
        <v>1492.55</v>
      </c>
      <c r="P59" s="78"/>
    </row>
    <row r="60" spans="1:18" ht="38.25" x14ac:dyDescent="0.25">
      <c r="A60" s="2">
        <f t="shared" si="5"/>
        <v>53</v>
      </c>
      <c r="B60" s="60" t="s">
        <v>107</v>
      </c>
      <c r="C60" s="67">
        <v>1</v>
      </c>
      <c r="D60" s="34"/>
      <c r="E60" s="34"/>
      <c r="F60" s="34" t="s">
        <v>37</v>
      </c>
      <c r="G60" s="34"/>
      <c r="H60" s="34"/>
      <c r="I60" s="34"/>
      <c r="J60" s="34" t="s">
        <v>37</v>
      </c>
      <c r="K60" s="34"/>
      <c r="L60" s="34"/>
      <c r="M60" s="28">
        <v>1405.63</v>
      </c>
      <c r="N60" s="29"/>
      <c r="O60" s="29">
        <f t="shared" si="2"/>
        <v>1405.63</v>
      </c>
      <c r="P60" s="78"/>
    </row>
    <row r="61" spans="1:18" ht="28.5" customHeight="1" x14ac:dyDescent="0.25">
      <c r="A61" s="2">
        <f t="shared" si="5"/>
        <v>54</v>
      </c>
      <c r="B61" s="60" t="s">
        <v>96</v>
      </c>
      <c r="C61" s="55">
        <v>1</v>
      </c>
      <c r="D61" s="34"/>
      <c r="E61" s="34"/>
      <c r="F61" s="34" t="s">
        <v>35</v>
      </c>
      <c r="G61" s="34"/>
      <c r="H61" s="34"/>
      <c r="I61" s="34"/>
      <c r="J61" s="34" t="s">
        <v>36</v>
      </c>
      <c r="K61" s="34"/>
      <c r="L61" s="34"/>
      <c r="M61" s="28">
        <v>500</v>
      </c>
      <c r="N61" s="29"/>
      <c r="O61" s="29">
        <f t="shared" si="2"/>
        <v>500</v>
      </c>
      <c r="P61" s="78"/>
    </row>
    <row r="62" spans="1:18" ht="30" customHeight="1" x14ac:dyDescent="0.25">
      <c r="A62" s="2">
        <f t="shared" si="5"/>
        <v>55</v>
      </c>
      <c r="B62" s="60" t="s">
        <v>4</v>
      </c>
      <c r="C62" s="55">
        <v>1</v>
      </c>
      <c r="D62" s="34"/>
      <c r="E62" s="34"/>
      <c r="F62" s="34" t="s">
        <v>35</v>
      </c>
      <c r="G62" s="34"/>
      <c r="H62" s="34"/>
      <c r="I62" s="34"/>
      <c r="J62" s="34" t="s">
        <v>36</v>
      </c>
      <c r="K62" s="34"/>
      <c r="L62" s="34"/>
      <c r="M62" s="28">
        <f>7988.148</f>
        <v>7988.1480000000001</v>
      </c>
      <c r="N62" s="29"/>
      <c r="O62" s="29">
        <f t="shared" si="2"/>
        <v>7988.1480000000001</v>
      </c>
      <c r="P62" s="78"/>
    </row>
    <row r="63" spans="1:18" ht="28.5" customHeight="1" x14ac:dyDescent="0.25">
      <c r="A63" s="2">
        <f t="shared" si="5"/>
        <v>56</v>
      </c>
      <c r="B63" s="60" t="s">
        <v>47</v>
      </c>
      <c r="C63" s="55">
        <v>1</v>
      </c>
      <c r="D63" s="34"/>
      <c r="E63" s="34"/>
      <c r="F63" s="34" t="s">
        <v>37</v>
      </c>
      <c r="G63" s="34"/>
      <c r="H63" s="34"/>
      <c r="I63" s="34"/>
      <c r="J63" s="34" t="s">
        <v>37</v>
      </c>
      <c r="K63" s="34"/>
      <c r="L63" s="34"/>
      <c r="M63" s="28">
        <v>2057.0500000000002</v>
      </c>
      <c r="N63" s="29"/>
      <c r="O63" s="29">
        <f t="shared" si="2"/>
        <v>2057.0500000000002</v>
      </c>
      <c r="P63" s="78"/>
    </row>
    <row r="64" spans="1:18" ht="28.5" customHeight="1" x14ac:dyDescent="0.25">
      <c r="A64" s="2">
        <f t="shared" si="5"/>
        <v>57</v>
      </c>
      <c r="B64" s="60" t="s">
        <v>97</v>
      </c>
      <c r="C64" s="55">
        <v>1</v>
      </c>
      <c r="D64" s="34"/>
      <c r="E64" s="34"/>
      <c r="F64" s="34" t="s">
        <v>37</v>
      </c>
      <c r="G64" s="34"/>
      <c r="H64" s="34"/>
      <c r="I64" s="34"/>
      <c r="J64" s="34" t="s">
        <v>37</v>
      </c>
      <c r="K64" s="34"/>
      <c r="L64" s="34"/>
      <c r="M64" s="28">
        <v>3437.8449999999998</v>
      </c>
      <c r="N64" s="29"/>
      <c r="O64" s="29">
        <f t="shared" si="2"/>
        <v>3437.8449999999998</v>
      </c>
      <c r="P64" s="78"/>
    </row>
    <row r="65" spans="1:17" ht="28.5" customHeight="1" x14ac:dyDescent="0.25">
      <c r="A65" s="2">
        <f t="shared" si="5"/>
        <v>58</v>
      </c>
      <c r="B65" s="60" t="s">
        <v>98</v>
      </c>
      <c r="C65" s="55">
        <v>1</v>
      </c>
      <c r="D65" s="34"/>
      <c r="E65" s="34"/>
      <c r="F65" s="34" t="s">
        <v>37</v>
      </c>
      <c r="G65" s="34"/>
      <c r="H65" s="34"/>
      <c r="I65" s="34"/>
      <c r="J65" s="34" t="s">
        <v>37</v>
      </c>
      <c r="K65" s="34"/>
      <c r="L65" s="34"/>
      <c r="M65" s="28">
        <v>995.39400000000001</v>
      </c>
      <c r="N65" s="29"/>
      <c r="O65" s="29">
        <f t="shared" si="2"/>
        <v>995.39400000000001</v>
      </c>
      <c r="P65" s="78"/>
    </row>
    <row r="66" spans="1:17" ht="25.5" x14ac:dyDescent="0.25">
      <c r="A66" s="2">
        <f t="shared" si="5"/>
        <v>59</v>
      </c>
      <c r="B66" s="60" t="s">
        <v>99</v>
      </c>
      <c r="C66" s="67">
        <v>1</v>
      </c>
      <c r="D66" s="34"/>
      <c r="E66" s="34"/>
      <c r="F66" s="34" t="s">
        <v>37</v>
      </c>
      <c r="G66" s="34"/>
      <c r="H66" s="34"/>
      <c r="I66" s="34"/>
      <c r="J66" s="34" t="s">
        <v>37</v>
      </c>
      <c r="K66" s="34"/>
      <c r="L66" s="34"/>
      <c r="M66" s="28">
        <f>1000</f>
        <v>1000</v>
      </c>
      <c r="N66" s="29"/>
      <c r="O66" s="29">
        <f t="shared" si="2"/>
        <v>1000</v>
      </c>
      <c r="P66" s="78"/>
    </row>
    <row r="67" spans="1:17" ht="39" customHeight="1" x14ac:dyDescent="0.25">
      <c r="A67" s="2">
        <f t="shared" si="5"/>
        <v>60</v>
      </c>
      <c r="B67" s="60" t="s">
        <v>100</v>
      </c>
      <c r="C67" s="67">
        <v>1</v>
      </c>
      <c r="D67" s="34"/>
      <c r="E67" s="34"/>
      <c r="F67" s="34" t="s">
        <v>37</v>
      </c>
      <c r="G67" s="34"/>
      <c r="H67" s="34"/>
      <c r="I67" s="34"/>
      <c r="J67" s="34" t="s">
        <v>37</v>
      </c>
      <c r="K67" s="34"/>
      <c r="L67" s="34"/>
      <c r="M67" s="28">
        <v>791.62699999999995</v>
      </c>
      <c r="N67" s="29"/>
      <c r="O67" s="29">
        <f t="shared" si="2"/>
        <v>791.62699999999995</v>
      </c>
      <c r="P67" s="76" t="s">
        <v>61</v>
      </c>
    </row>
    <row r="68" spans="1:17" ht="26.25" x14ac:dyDescent="0.25">
      <c r="A68" s="2">
        <f t="shared" si="5"/>
        <v>61</v>
      </c>
      <c r="B68" s="61" t="s">
        <v>101</v>
      </c>
      <c r="C68" s="67">
        <v>1</v>
      </c>
      <c r="D68" s="34"/>
      <c r="E68" s="34"/>
      <c r="F68" s="34" t="s">
        <v>37</v>
      </c>
      <c r="G68" s="34"/>
      <c r="H68" s="34"/>
      <c r="I68" s="34"/>
      <c r="J68" s="34" t="s">
        <v>37</v>
      </c>
      <c r="K68" s="34"/>
      <c r="L68" s="34"/>
      <c r="M68" s="28">
        <v>396.58800000000002</v>
      </c>
      <c r="N68" s="29"/>
      <c r="O68" s="29">
        <f t="shared" si="2"/>
        <v>396.58800000000002</v>
      </c>
      <c r="P68" s="76"/>
    </row>
    <row r="69" spans="1:17" ht="26.25" x14ac:dyDescent="0.25">
      <c r="A69" s="2">
        <f t="shared" si="5"/>
        <v>62</v>
      </c>
      <c r="B69" s="61" t="s">
        <v>102</v>
      </c>
      <c r="C69" s="67">
        <v>1</v>
      </c>
      <c r="D69" s="29"/>
      <c r="E69" s="34"/>
      <c r="F69" s="34" t="s">
        <v>37</v>
      </c>
      <c r="G69" s="34"/>
      <c r="H69" s="34"/>
      <c r="I69" s="34"/>
      <c r="J69" s="34" t="s">
        <v>37</v>
      </c>
      <c r="K69" s="34"/>
      <c r="L69" s="34"/>
      <c r="M69" s="28">
        <v>595.69899999999996</v>
      </c>
      <c r="N69" s="29"/>
      <c r="O69" s="29">
        <f t="shared" ref="O69" si="6">M69</f>
        <v>595.69899999999996</v>
      </c>
      <c r="P69" s="76"/>
    </row>
    <row r="70" spans="1:17" ht="38.25" x14ac:dyDescent="0.25">
      <c r="A70" s="2">
        <f t="shared" si="5"/>
        <v>63</v>
      </c>
      <c r="B70" s="60" t="s">
        <v>129</v>
      </c>
      <c r="C70" s="67">
        <v>1</v>
      </c>
      <c r="D70" s="29" t="s">
        <v>37</v>
      </c>
      <c r="E70" s="34"/>
      <c r="F70" s="34"/>
      <c r="G70" s="34"/>
      <c r="H70" s="34"/>
      <c r="I70" s="34"/>
      <c r="J70" s="34" t="s">
        <v>37</v>
      </c>
      <c r="K70" s="34"/>
      <c r="L70" s="34"/>
      <c r="M70" s="28">
        <v>870</v>
      </c>
      <c r="N70" s="29"/>
      <c r="O70" s="29">
        <f t="shared" ref="O70:O75" si="7">M70</f>
        <v>870</v>
      </c>
      <c r="P70" s="76"/>
      <c r="Q70" s="16"/>
    </row>
    <row r="71" spans="1:17" ht="38.25" x14ac:dyDescent="0.25">
      <c r="A71" s="2">
        <f t="shared" si="5"/>
        <v>64</v>
      </c>
      <c r="B71" s="60" t="s">
        <v>138</v>
      </c>
      <c r="C71" s="67">
        <v>1</v>
      </c>
      <c r="D71" s="29" t="s">
        <v>37</v>
      </c>
      <c r="E71" s="34"/>
      <c r="F71" s="34"/>
      <c r="G71" s="34"/>
      <c r="H71" s="34"/>
      <c r="I71" s="34"/>
      <c r="J71" s="34" t="s">
        <v>37</v>
      </c>
      <c r="K71" s="34"/>
      <c r="L71" s="34"/>
      <c r="M71" s="28">
        <v>15</v>
      </c>
      <c r="N71" s="29"/>
      <c r="O71" s="29">
        <f t="shared" si="7"/>
        <v>15</v>
      </c>
      <c r="P71" s="76"/>
      <c r="Q71" s="16"/>
    </row>
    <row r="72" spans="1:17" ht="25.5" x14ac:dyDescent="0.25">
      <c r="A72" s="2">
        <f t="shared" si="5"/>
        <v>65</v>
      </c>
      <c r="B72" s="60" t="s">
        <v>139</v>
      </c>
      <c r="C72" s="67">
        <v>1</v>
      </c>
      <c r="D72" s="29" t="s">
        <v>37</v>
      </c>
      <c r="E72" s="34"/>
      <c r="F72" s="34"/>
      <c r="G72" s="34"/>
      <c r="H72" s="34"/>
      <c r="I72" s="34"/>
      <c r="J72" s="34" t="s">
        <v>37</v>
      </c>
      <c r="K72" s="34"/>
      <c r="L72" s="34"/>
      <c r="M72" s="28">
        <v>20</v>
      </c>
      <c r="N72" s="29"/>
      <c r="O72" s="29">
        <f t="shared" si="7"/>
        <v>20</v>
      </c>
      <c r="P72" s="76"/>
      <c r="Q72" s="16"/>
    </row>
    <row r="73" spans="1:17" ht="25.5" x14ac:dyDescent="0.25">
      <c r="A73" s="2">
        <f t="shared" si="5"/>
        <v>66</v>
      </c>
      <c r="B73" s="60" t="s">
        <v>140</v>
      </c>
      <c r="C73" s="67">
        <v>1</v>
      </c>
      <c r="D73" s="29" t="s">
        <v>37</v>
      </c>
      <c r="E73" s="34"/>
      <c r="F73" s="34"/>
      <c r="G73" s="34"/>
      <c r="H73" s="34"/>
      <c r="I73" s="34"/>
      <c r="J73" s="34" t="s">
        <v>37</v>
      </c>
      <c r="K73" s="34"/>
      <c r="L73" s="34"/>
      <c r="M73" s="28">
        <v>20</v>
      </c>
      <c r="N73" s="29"/>
      <c r="O73" s="29">
        <f t="shared" si="7"/>
        <v>20</v>
      </c>
      <c r="P73" s="76"/>
    </row>
    <row r="74" spans="1:17" ht="25.5" x14ac:dyDescent="0.25">
      <c r="A74" s="2">
        <f t="shared" si="5"/>
        <v>67</v>
      </c>
      <c r="B74" s="60" t="s">
        <v>141</v>
      </c>
      <c r="C74" s="67">
        <v>1</v>
      </c>
      <c r="D74" s="29" t="s">
        <v>37</v>
      </c>
      <c r="E74" s="34"/>
      <c r="F74" s="34"/>
      <c r="G74" s="34"/>
      <c r="H74" s="34"/>
      <c r="I74" s="34"/>
      <c r="J74" s="34" t="s">
        <v>37</v>
      </c>
      <c r="K74" s="34"/>
      <c r="L74" s="34"/>
      <c r="M74" s="28">
        <v>20</v>
      </c>
      <c r="N74" s="29"/>
      <c r="O74" s="29">
        <f t="shared" si="7"/>
        <v>20</v>
      </c>
      <c r="P74" s="76"/>
    </row>
    <row r="75" spans="1:17" ht="25.5" x14ac:dyDescent="0.25">
      <c r="A75" s="2">
        <f t="shared" si="5"/>
        <v>68</v>
      </c>
      <c r="B75" s="60" t="s">
        <v>161</v>
      </c>
      <c r="C75" s="67">
        <v>1</v>
      </c>
      <c r="D75" s="29" t="s">
        <v>37</v>
      </c>
      <c r="E75" s="34"/>
      <c r="F75" s="34"/>
      <c r="G75" s="34"/>
      <c r="H75" s="34"/>
      <c r="I75" s="34"/>
      <c r="J75" s="34" t="s">
        <v>37</v>
      </c>
      <c r="K75" s="34"/>
      <c r="L75" s="34"/>
      <c r="M75" s="28">
        <v>1310.8789999999999</v>
      </c>
      <c r="N75" s="29"/>
      <c r="O75" s="29">
        <f t="shared" si="7"/>
        <v>1310.8789999999999</v>
      </c>
      <c r="P75" s="76"/>
    </row>
    <row r="76" spans="1:17" ht="15.75" customHeight="1" x14ac:dyDescent="0.25">
      <c r="A76" s="2"/>
      <c r="B76" s="21" t="s">
        <v>62</v>
      </c>
      <c r="C76" s="14"/>
      <c r="D76" s="10"/>
      <c r="E76" s="10"/>
      <c r="F76" s="18"/>
      <c r="G76" s="18"/>
      <c r="H76" s="18"/>
      <c r="I76" s="18"/>
      <c r="J76" s="18"/>
      <c r="K76" s="10"/>
      <c r="L76" s="10"/>
      <c r="M76" s="28"/>
      <c r="N76" s="29"/>
      <c r="O76" s="29"/>
      <c r="P76" s="39"/>
    </row>
    <row r="77" spans="1:17" ht="28.5" customHeight="1" x14ac:dyDescent="0.25">
      <c r="A77" s="2">
        <f>A75+1</f>
        <v>69</v>
      </c>
      <c r="B77" s="60" t="s">
        <v>109</v>
      </c>
      <c r="C77" s="22">
        <v>1</v>
      </c>
      <c r="D77" s="18" t="s">
        <v>37</v>
      </c>
      <c r="E77" s="18"/>
      <c r="F77" s="18"/>
      <c r="G77" s="18"/>
      <c r="H77" s="18"/>
      <c r="I77" s="18"/>
      <c r="J77" s="18" t="s">
        <v>37</v>
      </c>
      <c r="K77" s="10"/>
      <c r="L77" s="11"/>
      <c r="M77" s="30">
        <v>802.30499999999995</v>
      </c>
      <c r="N77" s="31"/>
      <c r="O77" s="29">
        <f t="shared" si="2"/>
        <v>802.30499999999995</v>
      </c>
      <c r="P77" s="76" t="s">
        <v>63</v>
      </c>
      <c r="Q77" s="16"/>
    </row>
    <row r="78" spans="1:17" ht="28.5" customHeight="1" x14ac:dyDescent="0.25">
      <c r="A78" s="2">
        <f t="shared" ref="A78" si="8">A77+1</f>
        <v>70</v>
      </c>
      <c r="B78" s="60" t="s">
        <v>110</v>
      </c>
      <c r="C78" s="22">
        <v>1</v>
      </c>
      <c r="D78" s="18" t="s">
        <v>37</v>
      </c>
      <c r="E78" s="18"/>
      <c r="F78" s="18"/>
      <c r="G78" s="18"/>
      <c r="H78" s="18"/>
      <c r="I78" s="18"/>
      <c r="J78" s="18" t="s">
        <v>37</v>
      </c>
      <c r="K78" s="10"/>
      <c r="L78" s="11"/>
      <c r="M78" s="30">
        <v>1430.4179999999999</v>
      </c>
      <c r="N78" s="31"/>
      <c r="O78" s="29">
        <f t="shared" si="2"/>
        <v>1430.4179999999999</v>
      </c>
      <c r="P78" s="76"/>
    </row>
    <row r="79" spans="1:17" ht="13.5" customHeight="1" x14ac:dyDescent="0.25">
      <c r="A79" s="2"/>
      <c r="B79" s="17" t="s">
        <v>64</v>
      </c>
      <c r="C79" s="7"/>
      <c r="D79" s="18"/>
      <c r="E79" s="18"/>
      <c r="F79" s="18"/>
      <c r="G79" s="18"/>
      <c r="H79" s="18"/>
      <c r="I79" s="18"/>
      <c r="J79" s="18"/>
      <c r="K79" s="19"/>
      <c r="L79" s="23"/>
      <c r="M79" s="28"/>
      <c r="N79" s="29"/>
      <c r="O79" s="29"/>
      <c r="P79" s="39"/>
    </row>
    <row r="80" spans="1:17" ht="51.75" customHeight="1" x14ac:dyDescent="0.25">
      <c r="A80" s="2">
        <f>A78+1</f>
        <v>71</v>
      </c>
      <c r="B80" s="7" t="s">
        <v>73</v>
      </c>
      <c r="C80" s="22">
        <v>1</v>
      </c>
      <c r="D80" s="18"/>
      <c r="E80" s="18" t="s">
        <v>37</v>
      </c>
      <c r="F80" s="18"/>
      <c r="G80" s="18"/>
      <c r="H80" s="18"/>
      <c r="I80" s="18"/>
      <c r="J80" s="18" t="s">
        <v>37</v>
      </c>
      <c r="K80" s="19"/>
      <c r="L80" s="29">
        <v>20653.001</v>
      </c>
      <c r="M80" s="28">
        <f>2425.358+120</f>
        <v>2545.3580000000002</v>
      </c>
      <c r="N80" s="29"/>
      <c r="O80" s="29">
        <f>L80+M80</f>
        <v>23198.359</v>
      </c>
      <c r="P80" s="55" t="s">
        <v>63</v>
      </c>
    </row>
    <row r="81" spans="1:18" ht="24" customHeight="1" x14ac:dyDescent="0.25">
      <c r="A81" s="2"/>
      <c r="B81" s="1" t="s">
        <v>3</v>
      </c>
      <c r="C81" s="22"/>
      <c r="D81" s="18"/>
      <c r="E81" s="18"/>
      <c r="F81" s="18"/>
      <c r="G81" s="18"/>
      <c r="H81" s="18"/>
      <c r="I81" s="18"/>
      <c r="J81" s="18"/>
      <c r="K81" s="19"/>
      <c r="L81" s="29"/>
      <c r="M81" s="28"/>
      <c r="N81" s="29"/>
      <c r="O81" s="29"/>
      <c r="P81" s="69"/>
    </row>
    <row r="82" spans="1:18" ht="38.25" x14ac:dyDescent="0.25">
      <c r="A82" s="34">
        <f>A80+1</f>
        <v>72</v>
      </c>
      <c r="B82" s="62" t="s">
        <v>111</v>
      </c>
      <c r="C82" s="22">
        <v>1</v>
      </c>
      <c r="D82" s="18" t="s">
        <v>37</v>
      </c>
      <c r="E82" s="18"/>
      <c r="F82" s="18"/>
      <c r="G82" s="18"/>
      <c r="H82" s="18"/>
      <c r="I82" s="18"/>
      <c r="J82" s="18"/>
      <c r="K82" s="18" t="s">
        <v>37</v>
      </c>
      <c r="L82" s="29"/>
      <c r="M82" s="29">
        <f>1104.162</f>
        <v>1104.162</v>
      </c>
      <c r="N82" s="29"/>
      <c r="O82" s="29">
        <f>L82+M82</f>
        <v>1104.162</v>
      </c>
      <c r="P82" s="77" t="s">
        <v>38</v>
      </c>
    </row>
    <row r="83" spans="1:18" ht="38.25" x14ac:dyDescent="0.25">
      <c r="A83" s="34">
        <f>A82+1</f>
        <v>73</v>
      </c>
      <c r="B83" s="63" t="s">
        <v>112</v>
      </c>
      <c r="C83" s="22">
        <v>1</v>
      </c>
      <c r="D83" s="18"/>
      <c r="E83" s="18"/>
      <c r="F83" s="18" t="s">
        <v>37</v>
      </c>
      <c r="G83" s="18"/>
      <c r="H83" s="18"/>
      <c r="I83" s="18"/>
      <c r="J83" s="18"/>
      <c r="K83" s="18" t="s">
        <v>37</v>
      </c>
      <c r="L83" s="19"/>
      <c r="M83" s="29">
        <v>600</v>
      </c>
      <c r="N83" s="29"/>
      <c r="O83" s="29">
        <f>M83</f>
        <v>600</v>
      </c>
      <c r="P83" s="78"/>
    </row>
    <row r="84" spans="1:18" ht="19.5" customHeight="1" x14ac:dyDescent="0.25">
      <c r="A84" s="34">
        <f t="shared" ref="A84:A85" si="9">A82+1</f>
        <v>73</v>
      </c>
      <c r="B84" s="63" t="s">
        <v>113</v>
      </c>
      <c r="C84" s="22">
        <v>1</v>
      </c>
      <c r="D84" s="18"/>
      <c r="E84" s="18"/>
      <c r="F84" s="18" t="s">
        <v>37</v>
      </c>
      <c r="G84" s="18"/>
      <c r="H84" s="18"/>
      <c r="I84" s="18"/>
      <c r="J84" s="18"/>
      <c r="K84" s="18" t="s">
        <v>37</v>
      </c>
      <c r="L84" s="34"/>
      <c r="M84" s="29">
        <v>1627.1110000000001</v>
      </c>
      <c r="N84" s="29"/>
      <c r="O84" s="40">
        <f>L84+M84</f>
        <v>1627.1110000000001</v>
      </c>
      <c r="P84" s="78"/>
    </row>
    <row r="85" spans="1:18" ht="51" x14ac:dyDescent="0.25">
      <c r="A85" s="34">
        <f t="shared" si="9"/>
        <v>74</v>
      </c>
      <c r="B85" s="63" t="s">
        <v>114</v>
      </c>
      <c r="C85" s="22">
        <v>1</v>
      </c>
      <c r="D85" s="18"/>
      <c r="E85" s="18"/>
      <c r="F85" s="18" t="s">
        <v>37</v>
      </c>
      <c r="G85" s="18"/>
      <c r="H85" s="18"/>
      <c r="I85" s="18"/>
      <c r="J85" s="18"/>
      <c r="K85" s="18" t="s">
        <v>37</v>
      </c>
      <c r="L85" s="29"/>
      <c r="M85" s="29">
        <v>1490</v>
      </c>
      <c r="N85" s="29"/>
      <c r="O85" s="40">
        <f>M85</f>
        <v>1490</v>
      </c>
      <c r="P85" s="78"/>
    </row>
    <row r="86" spans="1:18" ht="38.25" x14ac:dyDescent="0.25">
      <c r="A86" s="34">
        <f>A85+1</f>
        <v>75</v>
      </c>
      <c r="B86" s="63" t="s">
        <v>115</v>
      </c>
      <c r="C86" s="42">
        <v>1</v>
      </c>
      <c r="D86" s="43"/>
      <c r="E86" s="43"/>
      <c r="F86" s="43" t="s">
        <v>37</v>
      </c>
      <c r="G86" s="43"/>
      <c r="H86" s="43"/>
      <c r="I86" s="43"/>
      <c r="J86" s="43"/>
      <c r="K86" s="43" t="s">
        <v>37</v>
      </c>
      <c r="L86" s="29"/>
      <c r="M86" s="29">
        <f>846.242</f>
        <v>846.24199999999996</v>
      </c>
      <c r="N86" s="29"/>
      <c r="O86" s="40">
        <f t="shared" ref="O86:O100" si="10">M86</f>
        <v>846.24199999999996</v>
      </c>
      <c r="P86" s="78"/>
    </row>
    <row r="87" spans="1:18" ht="38.25" x14ac:dyDescent="0.25">
      <c r="A87" s="34">
        <f t="shared" ref="A87:A100" si="11">A86+1</f>
        <v>76</v>
      </c>
      <c r="B87" s="64" t="s">
        <v>116</v>
      </c>
      <c r="C87" s="42">
        <v>1</v>
      </c>
      <c r="D87" s="43"/>
      <c r="E87" s="43"/>
      <c r="F87" s="43" t="s">
        <v>37</v>
      </c>
      <c r="G87" s="43"/>
      <c r="H87" s="43"/>
      <c r="I87" s="43"/>
      <c r="J87" s="43"/>
      <c r="K87" s="43" t="s">
        <v>37</v>
      </c>
      <c r="L87" s="29"/>
      <c r="M87" s="29">
        <f>1450</f>
        <v>1450</v>
      </c>
      <c r="N87" s="29"/>
      <c r="O87" s="40">
        <f t="shared" si="10"/>
        <v>1450</v>
      </c>
      <c r="P87" s="78" t="s">
        <v>38</v>
      </c>
    </row>
    <row r="88" spans="1:18" ht="64.5" x14ac:dyDescent="0.25">
      <c r="A88" s="34">
        <f t="shared" si="11"/>
        <v>77</v>
      </c>
      <c r="B88" s="61" t="s">
        <v>170</v>
      </c>
      <c r="C88" s="55">
        <v>1</v>
      </c>
      <c r="D88" s="43"/>
      <c r="E88" s="43"/>
      <c r="F88" s="43" t="s">
        <v>37</v>
      </c>
      <c r="G88" s="43"/>
      <c r="H88" s="43"/>
      <c r="I88" s="43"/>
      <c r="J88" s="43"/>
      <c r="K88" s="43" t="s">
        <v>37</v>
      </c>
      <c r="L88" s="29"/>
      <c r="M88" s="29">
        <f>1490</f>
        <v>1490</v>
      </c>
      <c r="N88" s="29"/>
      <c r="O88" s="40">
        <f t="shared" si="10"/>
        <v>1490</v>
      </c>
      <c r="P88" s="78"/>
    </row>
    <row r="89" spans="1:18" ht="93.75" customHeight="1" x14ac:dyDescent="0.25">
      <c r="A89" s="34">
        <f t="shared" si="11"/>
        <v>78</v>
      </c>
      <c r="B89" s="61" t="s">
        <v>117</v>
      </c>
      <c r="C89" s="43">
        <v>1</v>
      </c>
      <c r="D89" s="43"/>
      <c r="E89" s="43"/>
      <c r="F89" s="43" t="s">
        <v>37</v>
      </c>
      <c r="G89" s="43"/>
      <c r="H89" s="43"/>
      <c r="I89" s="43"/>
      <c r="J89" s="43"/>
      <c r="K89" s="43" t="s">
        <v>37</v>
      </c>
      <c r="L89" s="34"/>
      <c r="M89" s="29">
        <v>1490</v>
      </c>
      <c r="N89" s="29"/>
      <c r="O89" s="40">
        <f>M89</f>
        <v>1490</v>
      </c>
      <c r="P89" s="78"/>
    </row>
    <row r="90" spans="1:18" ht="76.5" x14ac:dyDescent="0.25">
      <c r="A90" s="34">
        <f t="shared" si="11"/>
        <v>79</v>
      </c>
      <c r="B90" s="65" t="s">
        <v>118</v>
      </c>
      <c r="C90" s="42">
        <v>1</v>
      </c>
      <c r="D90" s="43"/>
      <c r="E90" s="43"/>
      <c r="F90" s="43" t="s">
        <v>37</v>
      </c>
      <c r="G90" s="43"/>
      <c r="H90" s="43"/>
      <c r="I90" s="43"/>
      <c r="J90" s="43"/>
      <c r="K90" s="43" t="s">
        <v>37</v>
      </c>
      <c r="L90" s="29"/>
      <c r="M90" s="29">
        <v>1490</v>
      </c>
      <c r="N90" s="29"/>
      <c r="O90" s="40">
        <f t="shared" si="10"/>
        <v>1490</v>
      </c>
      <c r="P90" s="78"/>
      <c r="R90" s="16"/>
    </row>
    <row r="91" spans="1:18" ht="56.25" customHeight="1" x14ac:dyDescent="0.25">
      <c r="A91" s="34">
        <f t="shared" si="11"/>
        <v>80</v>
      </c>
      <c r="B91" s="65" t="s">
        <v>119</v>
      </c>
      <c r="C91" s="42">
        <v>1</v>
      </c>
      <c r="D91" s="43"/>
      <c r="E91" s="43"/>
      <c r="F91" s="43" t="s">
        <v>37</v>
      </c>
      <c r="G91" s="43"/>
      <c r="H91" s="43"/>
      <c r="I91" s="43"/>
      <c r="J91" s="43"/>
      <c r="K91" s="43" t="s">
        <v>37</v>
      </c>
      <c r="L91" s="29"/>
      <c r="M91" s="29">
        <v>175.45400000000001</v>
      </c>
      <c r="N91" s="29"/>
      <c r="O91" s="40">
        <f t="shared" si="10"/>
        <v>175.45400000000001</v>
      </c>
      <c r="P91" s="78"/>
    </row>
    <row r="92" spans="1:18" ht="64.5" x14ac:dyDescent="0.25">
      <c r="A92" s="34">
        <f t="shared" si="11"/>
        <v>81</v>
      </c>
      <c r="B92" s="63" t="s">
        <v>120</v>
      </c>
      <c r="C92" s="42">
        <v>1</v>
      </c>
      <c r="D92" s="43" t="s">
        <v>37</v>
      </c>
      <c r="E92" s="43"/>
      <c r="F92" s="43"/>
      <c r="G92" s="43"/>
      <c r="H92" s="43"/>
      <c r="I92" s="43"/>
      <c r="J92" s="43"/>
      <c r="K92" s="43" t="s">
        <v>37</v>
      </c>
      <c r="L92" s="29"/>
      <c r="M92" s="29">
        <v>29.79</v>
      </c>
      <c r="N92" s="29"/>
      <c r="O92" s="40">
        <f t="shared" ref="O92" si="12">M92</f>
        <v>29.79</v>
      </c>
      <c r="P92" s="78"/>
    </row>
    <row r="93" spans="1:18" ht="77.25" x14ac:dyDescent="0.25">
      <c r="A93" s="34">
        <f t="shared" si="11"/>
        <v>82</v>
      </c>
      <c r="B93" s="66" t="s">
        <v>121</v>
      </c>
      <c r="C93" s="22">
        <v>1</v>
      </c>
      <c r="D93" s="18" t="s">
        <v>37</v>
      </c>
      <c r="E93" s="18"/>
      <c r="F93" s="18"/>
      <c r="G93" s="18"/>
      <c r="H93" s="18"/>
      <c r="I93" s="18"/>
      <c r="J93" s="18"/>
      <c r="K93" s="18" t="s">
        <v>37</v>
      </c>
      <c r="L93" s="29"/>
      <c r="M93" s="29">
        <v>29.79</v>
      </c>
      <c r="N93" s="29"/>
      <c r="O93" s="40">
        <f>L93+M93</f>
        <v>29.79</v>
      </c>
      <c r="P93" s="78"/>
    </row>
    <row r="94" spans="1:18" ht="77.25" customHeight="1" x14ac:dyDescent="0.25">
      <c r="A94" s="34">
        <f t="shared" si="11"/>
        <v>83</v>
      </c>
      <c r="B94" s="66" t="s">
        <v>122</v>
      </c>
      <c r="C94" s="22">
        <v>1</v>
      </c>
      <c r="D94" s="18" t="s">
        <v>37</v>
      </c>
      <c r="E94" s="18"/>
      <c r="F94" s="18"/>
      <c r="G94" s="18"/>
      <c r="H94" s="18"/>
      <c r="I94" s="18"/>
      <c r="J94" s="18"/>
      <c r="K94" s="18" t="s">
        <v>37</v>
      </c>
      <c r="L94" s="29"/>
      <c r="M94" s="29">
        <v>29.79</v>
      </c>
      <c r="N94" s="29"/>
      <c r="O94" s="40">
        <f t="shared" ref="O94:O95" si="13">L94+M94</f>
        <v>29.79</v>
      </c>
      <c r="P94" s="78"/>
    </row>
    <row r="95" spans="1:18" ht="63" customHeight="1" x14ac:dyDescent="0.25">
      <c r="A95" s="34">
        <f t="shared" si="11"/>
        <v>84</v>
      </c>
      <c r="B95" s="66" t="s">
        <v>123</v>
      </c>
      <c r="C95" s="22">
        <v>1</v>
      </c>
      <c r="D95" s="18" t="s">
        <v>37</v>
      </c>
      <c r="E95" s="18"/>
      <c r="F95" s="18"/>
      <c r="G95" s="18"/>
      <c r="H95" s="18"/>
      <c r="I95" s="18"/>
      <c r="J95" s="18"/>
      <c r="K95" s="18" t="s">
        <v>37</v>
      </c>
      <c r="L95" s="29"/>
      <c r="M95" s="29">
        <v>90.721000000000004</v>
      </c>
      <c r="N95" s="29"/>
      <c r="O95" s="40">
        <f t="shared" si="13"/>
        <v>90.721000000000004</v>
      </c>
      <c r="P95" s="78"/>
    </row>
    <row r="96" spans="1:18" ht="50.25" customHeight="1" x14ac:dyDescent="0.25">
      <c r="A96" s="34">
        <f t="shared" si="11"/>
        <v>85</v>
      </c>
      <c r="B96" s="66" t="s">
        <v>124</v>
      </c>
      <c r="C96" s="22">
        <v>1</v>
      </c>
      <c r="D96" s="18"/>
      <c r="E96" s="18" t="s">
        <v>37</v>
      </c>
      <c r="F96" s="19"/>
      <c r="G96" s="19"/>
      <c r="H96" s="19"/>
      <c r="I96" s="19"/>
      <c r="J96" s="19"/>
      <c r="K96" s="18" t="s">
        <v>37</v>
      </c>
      <c r="L96" s="23"/>
      <c r="M96" s="29">
        <v>500</v>
      </c>
      <c r="N96" s="29"/>
      <c r="O96" s="40">
        <f>M96</f>
        <v>500</v>
      </c>
      <c r="P96" s="78"/>
      <c r="R96" s="25"/>
    </row>
    <row r="97" spans="1:18" ht="76.5" x14ac:dyDescent="0.25">
      <c r="A97" s="34">
        <f t="shared" si="11"/>
        <v>86</v>
      </c>
      <c r="B97" s="66" t="s">
        <v>125</v>
      </c>
      <c r="C97" s="22">
        <v>1</v>
      </c>
      <c r="D97" s="18"/>
      <c r="E97" s="18" t="s">
        <v>37</v>
      </c>
      <c r="F97" s="19"/>
      <c r="G97" s="19"/>
      <c r="H97" s="19"/>
      <c r="I97" s="19"/>
      <c r="J97" s="19"/>
      <c r="K97" s="18" t="s">
        <v>37</v>
      </c>
      <c r="L97" s="23"/>
      <c r="M97" s="29">
        <v>700</v>
      </c>
      <c r="N97" s="29"/>
      <c r="O97" s="40">
        <f>M97</f>
        <v>700</v>
      </c>
      <c r="P97" s="78" t="s">
        <v>38</v>
      </c>
    </row>
    <row r="98" spans="1:18" ht="30" customHeight="1" x14ac:dyDescent="0.25">
      <c r="A98" s="34">
        <f t="shared" si="11"/>
        <v>87</v>
      </c>
      <c r="B98" s="60" t="s">
        <v>126</v>
      </c>
      <c r="C98" s="22">
        <v>1</v>
      </c>
      <c r="D98" s="18"/>
      <c r="E98" s="19"/>
      <c r="F98" s="18" t="s">
        <v>37</v>
      </c>
      <c r="G98" s="19"/>
      <c r="H98" s="19"/>
      <c r="I98" s="19"/>
      <c r="J98" s="19"/>
      <c r="K98" s="18" t="s">
        <v>37</v>
      </c>
      <c r="L98" s="23"/>
      <c r="M98" s="29">
        <v>570</v>
      </c>
      <c r="N98" s="29"/>
      <c r="O98" s="40">
        <f>M98</f>
        <v>570</v>
      </c>
      <c r="P98" s="78"/>
    </row>
    <row r="99" spans="1:18" ht="51" x14ac:dyDescent="0.25">
      <c r="A99" s="34">
        <f t="shared" si="11"/>
        <v>88</v>
      </c>
      <c r="B99" s="60" t="s">
        <v>127</v>
      </c>
      <c r="C99" s="22">
        <v>1</v>
      </c>
      <c r="D99" s="18"/>
      <c r="E99" s="19"/>
      <c r="F99" s="18" t="s">
        <v>37</v>
      </c>
      <c r="G99" s="19"/>
      <c r="H99" s="19"/>
      <c r="I99" s="19"/>
      <c r="J99" s="19"/>
      <c r="K99" s="18" t="s">
        <v>37</v>
      </c>
      <c r="L99" s="23"/>
      <c r="M99" s="29">
        <v>158.92699999999999</v>
      </c>
      <c r="N99" s="29"/>
      <c r="O99" s="40">
        <f>M99</f>
        <v>158.92699999999999</v>
      </c>
      <c r="P99" s="78"/>
    </row>
    <row r="100" spans="1:18" ht="51.75" x14ac:dyDescent="0.25">
      <c r="A100" s="34">
        <f t="shared" si="11"/>
        <v>89</v>
      </c>
      <c r="B100" s="61" t="s">
        <v>128</v>
      </c>
      <c r="C100" s="22">
        <v>1</v>
      </c>
      <c r="D100" s="19"/>
      <c r="E100" s="19"/>
      <c r="F100" s="18" t="s">
        <v>37</v>
      </c>
      <c r="G100" s="19"/>
      <c r="H100" s="19"/>
      <c r="I100" s="19"/>
      <c r="J100" s="19"/>
      <c r="K100" s="18" t="s">
        <v>37</v>
      </c>
      <c r="L100" s="23"/>
      <c r="M100" s="29">
        <v>85</v>
      </c>
      <c r="N100" s="29"/>
      <c r="O100" s="40">
        <f t="shared" si="10"/>
        <v>85</v>
      </c>
      <c r="P100" s="78"/>
      <c r="R100" s="25"/>
    </row>
    <row r="101" spans="1:18" ht="19.5" customHeight="1" x14ac:dyDescent="0.25">
      <c r="A101" s="34"/>
      <c r="B101" s="8" t="s">
        <v>5</v>
      </c>
      <c r="C101" s="22"/>
      <c r="D101" s="19"/>
      <c r="E101" s="19"/>
      <c r="F101" s="18"/>
      <c r="G101" s="19"/>
      <c r="H101" s="19"/>
      <c r="I101" s="19"/>
      <c r="J101" s="19"/>
      <c r="K101" s="19"/>
      <c r="L101" s="23"/>
      <c r="M101" s="29"/>
      <c r="N101" s="29"/>
      <c r="O101" s="40"/>
      <c r="P101" s="37"/>
    </row>
    <row r="102" spans="1:18" ht="39.75" customHeight="1" x14ac:dyDescent="0.25">
      <c r="A102" s="34">
        <f>A100+1</f>
        <v>90</v>
      </c>
      <c r="B102" s="63" t="s">
        <v>130</v>
      </c>
      <c r="C102" s="22">
        <v>1</v>
      </c>
      <c r="D102" s="19"/>
      <c r="E102" s="19"/>
      <c r="F102" s="18" t="s">
        <v>37</v>
      </c>
      <c r="G102" s="18"/>
      <c r="H102" s="19"/>
      <c r="I102" s="19"/>
      <c r="J102" s="19"/>
      <c r="K102" s="18" t="s">
        <v>37</v>
      </c>
      <c r="L102" s="23"/>
      <c r="M102" s="29">
        <v>1490</v>
      </c>
      <c r="N102" s="29"/>
      <c r="O102" s="40">
        <f>M102</f>
        <v>1490</v>
      </c>
      <c r="P102" s="77" t="s">
        <v>38</v>
      </c>
    </row>
    <row r="103" spans="1:18" ht="25.5" x14ac:dyDescent="0.25">
      <c r="A103" s="34">
        <f>A102+1</f>
        <v>91</v>
      </c>
      <c r="B103" s="63" t="s">
        <v>131</v>
      </c>
      <c r="C103" s="22">
        <v>1</v>
      </c>
      <c r="D103" s="18"/>
      <c r="E103" s="18"/>
      <c r="F103" s="18" t="s">
        <v>37</v>
      </c>
      <c r="G103" s="18"/>
      <c r="H103" s="18"/>
      <c r="I103" s="18"/>
      <c r="J103" s="18"/>
      <c r="K103" s="41" t="s">
        <v>37</v>
      </c>
      <c r="L103" s="29"/>
      <c r="M103" s="29">
        <v>672.00699999999995</v>
      </c>
      <c r="N103" s="29"/>
      <c r="O103" s="29">
        <f t="shared" ref="O103:O109" si="14">L103+M103</f>
        <v>672.00699999999995</v>
      </c>
      <c r="P103" s="78"/>
    </row>
    <row r="104" spans="1:18" ht="25.5" customHeight="1" x14ac:dyDescent="0.25">
      <c r="A104" s="34">
        <f>A103+1</f>
        <v>92</v>
      </c>
      <c r="B104" s="63" t="s">
        <v>132</v>
      </c>
      <c r="C104" s="18">
        <v>1</v>
      </c>
      <c r="D104" s="18"/>
      <c r="E104" s="18"/>
      <c r="F104" s="18" t="s">
        <v>37</v>
      </c>
      <c r="G104" s="18"/>
      <c r="H104" s="18"/>
      <c r="I104" s="18"/>
      <c r="J104" s="18"/>
      <c r="K104" s="18" t="s">
        <v>37</v>
      </c>
      <c r="L104" s="34"/>
      <c r="M104" s="34">
        <v>86.04</v>
      </c>
      <c r="N104" s="34"/>
      <c r="O104" s="34">
        <f t="shared" si="14"/>
        <v>86.04</v>
      </c>
      <c r="P104" s="78"/>
    </row>
    <row r="105" spans="1:18" ht="39" x14ac:dyDescent="0.25">
      <c r="A105" s="34">
        <f t="shared" ref="A105:A109" si="15">A104+1</f>
        <v>93</v>
      </c>
      <c r="B105" s="61" t="s">
        <v>133</v>
      </c>
      <c r="C105" s="18">
        <v>1</v>
      </c>
      <c r="D105" s="18"/>
      <c r="E105" s="18"/>
      <c r="F105" s="18" t="s">
        <v>37</v>
      </c>
      <c r="G105" s="18"/>
      <c r="H105" s="18"/>
      <c r="I105" s="18"/>
      <c r="J105" s="18"/>
      <c r="K105" s="18" t="s">
        <v>37</v>
      </c>
      <c r="L105" s="34"/>
      <c r="M105" s="34">
        <v>1389.5440000000001</v>
      </c>
      <c r="N105" s="34"/>
      <c r="O105" s="34">
        <f t="shared" si="14"/>
        <v>1389.5440000000001</v>
      </c>
      <c r="P105" s="78"/>
    </row>
    <row r="106" spans="1:18" ht="51.75" x14ac:dyDescent="0.25">
      <c r="A106" s="34">
        <f t="shared" si="15"/>
        <v>94</v>
      </c>
      <c r="B106" s="70" t="s">
        <v>134</v>
      </c>
      <c r="C106" s="18">
        <v>1</v>
      </c>
      <c r="D106" s="18"/>
      <c r="E106" s="18"/>
      <c r="F106" s="18" t="s">
        <v>37</v>
      </c>
      <c r="G106" s="18"/>
      <c r="H106" s="18"/>
      <c r="I106" s="18"/>
      <c r="J106" s="18"/>
      <c r="K106" s="18" t="s">
        <v>37</v>
      </c>
      <c r="L106" s="34"/>
      <c r="M106" s="29">
        <v>680</v>
      </c>
      <c r="N106" s="34"/>
      <c r="O106" s="29">
        <f t="shared" si="14"/>
        <v>680</v>
      </c>
      <c r="P106" s="78"/>
    </row>
    <row r="107" spans="1:18" ht="39" x14ac:dyDescent="0.25">
      <c r="A107" s="34">
        <f t="shared" si="15"/>
        <v>95</v>
      </c>
      <c r="B107" s="71" t="s">
        <v>135</v>
      </c>
      <c r="C107" s="18">
        <v>1</v>
      </c>
      <c r="D107" s="18"/>
      <c r="E107" s="18"/>
      <c r="F107" s="18" t="s">
        <v>37</v>
      </c>
      <c r="G107" s="18"/>
      <c r="H107" s="18"/>
      <c r="I107" s="18"/>
      <c r="J107" s="18"/>
      <c r="K107" s="18" t="s">
        <v>37</v>
      </c>
      <c r="L107" s="34">
        <v>9964.4110000000001</v>
      </c>
      <c r="M107" s="29">
        <v>1347.0709999999999</v>
      </c>
      <c r="N107" s="34"/>
      <c r="O107" s="34">
        <f t="shared" si="14"/>
        <v>11311.482</v>
      </c>
      <c r="P107" s="78"/>
    </row>
    <row r="108" spans="1:18" ht="25.5" x14ac:dyDescent="0.25">
      <c r="A108" s="34">
        <f t="shared" si="15"/>
        <v>96</v>
      </c>
      <c r="B108" s="63" t="s">
        <v>136</v>
      </c>
      <c r="C108" s="18">
        <v>1</v>
      </c>
      <c r="D108" s="18"/>
      <c r="E108" s="18" t="s">
        <v>37</v>
      </c>
      <c r="F108" s="18"/>
      <c r="G108" s="18"/>
      <c r="H108" s="18"/>
      <c r="I108" s="18"/>
      <c r="J108" s="18"/>
      <c r="K108" s="18" t="s">
        <v>37</v>
      </c>
      <c r="L108" s="34"/>
      <c r="M108" s="29">
        <v>25</v>
      </c>
      <c r="N108" s="34"/>
      <c r="O108" s="29">
        <f t="shared" si="14"/>
        <v>25</v>
      </c>
      <c r="P108" s="78"/>
    </row>
    <row r="109" spans="1:18" ht="39" x14ac:dyDescent="0.25">
      <c r="A109" s="34">
        <f t="shared" si="15"/>
        <v>97</v>
      </c>
      <c r="B109" s="66" t="s">
        <v>137</v>
      </c>
      <c r="C109" s="18">
        <v>1</v>
      </c>
      <c r="D109" s="18"/>
      <c r="E109" s="18"/>
      <c r="F109" s="18" t="s">
        <v>37</v>
      </c>
      <c r="G109" s="18"/>
      <c r="H109" s="18"/>
      <c r="I109" s="18"/>
      <c r="J109" s="18"/>
      <c r="K109" s="18" t="s">
        <v>37</v>
      </c>
      <c r="L109" s="34"/>
      <c r="M109" s="29">
        <v>14.804</v>
      </c>
      <c r="N109" s="34"/>
      <c r="O109" s="34">
        <f t="shared" si="14"/>
        <v>14.804</v>
      </c>
      <c r="P109" s="79"/>
    </row>
    <row r="110" spans="1:18" ht="18.75" customHeight="1" x14ac:dyDescent="0.25">
      <c r="A110" s="34"/>
      <c r="B110" s="52" t="s">
        <v>48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37"/>
      <c r="R110" s="25"/>
    </row>
    <row r="111" spans="1:18" ht="40.5" customHeight="1" x14ac:dyDescent="0.25">
      <c r="A111" s="34">
        <f>A109+1</f>
        <v>98</v>
      </c>
      <c r="B111" s="7" t="s">
        <v>65</v>
      </c>
      <c r="C111" s="35">
        <v>1</v>
      </c>
      <c r="D111" s="35"/>
      <c r="E111" s="35"/>
      <c r="F111" s="35"/>
      <c r="G111" s="35" t="s">
        <v>37</v>
      </c>
      <c r="H111" s="35"/>
      <c r="I111" s="35"/>
      <c r="J111" s="35"/>
      <c r="K111" s="35" t="s">
        <v>37</v>
      </c>
      <c r="L111" s="45"/>
      <c r="M111" s="32">
        <v>150</v>
      </c>
      <c r="N111" s="32"/>
      <c r="O111" s="32">
        <f>L111+M111</f>
        <v>150</v>
      </c>
      <c r="P111" s="76" t="s">
        <v>38</v>
      </c>
    </row>
    <row r="112" spans="1:18" ht="38.25" x14ac:dyDescent="0.25">
      <c r="A112" s="34">
        <f>A111+1</f>
        <v>99</v>
      </c>
      <c r="B112" s="7" t="s">
        <v>66</v>
      </c>
      <c r="C112" s="18">
        <v>1</v>
      </c>
      <c r="D112" s="18"/>
      <c r="E112" s="18"/>
      <c r="F112" s="18"/>
      <c r="G112" s="18" t="s">
        <v>37</v>
      </c>
      <c r="H112" s="10"/>
      <c r="I112" s="10"/>
      <c r="J112" s="10"/>
      <c r="K112" s="18" t="s">
        <v>37</v>
      </c>
      <c r="L112" s="2"/>
      <c r="M112" s="29">
        <v>200</v>
      </c>
      <c r="N112" s="29"/>
      <c r="O112" s="29">
        <v>200</v>
      </c>
      <c r="P112" s="76"/>
    </row>
    <row r="113" spans="1:18" ht="38.25" customHeight="1" x14ac:dyDescent="0.25">
      <c r="A113" s="34">
        <f>A112+1</f>
        <v>100</v>
      </c>
      <c r="B113" s="7" t="s">
        <v>67</v>
      </c>
      <c r="C113" s="18">
        <v>1</v>
      </c>
      <c r="D113" s="18"/>
      <c r="E113" s="18"/>
      <c r="F113" s="18"/>
      <c r="G113" s="18" t="s">
        <v>37</v>
      </c>
      <c r="H113" s="18"/>
      <c r="I113" s="18"/>
      <c r="J113" s="18"/>
      <c r="K113" s="18" t="s">
        <v>37</v>
      </c>
      <c r="L113" s="34"/>
      <c r="M113" s="29">
        <v>50</v>
      </c>
      <c r="N113" s="29"/>
      <c r="O113" s="29">
        <f>L113+M113</f>
        <v>50</v>
      </c>
      <c r="P113" s="76"/>
    </row>
    <row r="114" spans="1:18" ht="16.5" customHeight="1" x14ac:dyDescent="0.25">
      <c r="A114" s="20"/>
      <c r="B114" s="52" t="s">
        <v>142</v>
      </c>
      <c r="C114" s="22"/>
      <c r="D114" s="19"/>
      <c r="E114" s="19"/>
      <c r="F114" s="18"/>
      <c r="G114" s="18"/>
      <c r="H114" s="19"/>
      <c r="I114" s="19"/>
      <c r="J114" s="19"/>
      <c r="K114" s="18"/>
      <c r="L114" s="34"/>
      <c r="M114" s="29"/>
      <c r="N114" s="29"/>
      <c r="O114" s="29"/>
      <c r="P114" s="37"/>
    </row>
    <row r="115" spans="1:18" ht="53.25" customHeight="1" x14ac:dyDescent="0.25">
      <c r="A115" s="20">
        <f>A113+1</f>
        <v>101</v>
      </c>
      <c r="B115" s="63" t="s">
        <v>143</v>
      </c>
      <c r="C115" s="18">
        <v>1</v>
      </c>
      <c r="D115" s="18"/>
      <c r="E115" s="18"/>
      <c r="F115" s="18" t="s">
        <v>37</v>
      </c>
      <c r="G115" s="18"/>
      <c r="H115" s="18"/>
      <c r="I115" s="18"/>
      <c r="J115" s="18"/>
      <c r="K115" s="18" t="s">
        <v>37</v>
      </c>
      <c r="L115" s="34"/>
      <c r="M115" s="29">
        <v>487.24900000000002</v>
      </c>
      <c r="N115" s="29"/>
      <c r="O115" s="29">
        <f>L115+M115</f>
        <v>487.24900000000002</v>
      </c>
      <c r="P115" s="77" t="s">
        <v>38</v>
      </c>
    </row>
    <row r="116" spans="1:18" ht="53.25" customHeight="1" x14ac:dyDescent="0.25">
      <c r="A116" s="20">
        <f>A115+1</f>
        <v>102</v>
      </c>
      <c r="B116" s="63" t="s">
        <v>144</v>
      </c>
      <c r="C116" s="18">
        <v>1</v>
      </c>
      <c r="D116" s="18"/>
      <c r="E116" s="18"/>
      <c r="F116" s="18" t="s">
        <v>37</v>
      </c>
      <c r="G116" s="18"/>
      <c r="H116" s="18"/>
      <c r="I116" s="18"/>
      <c r="J116" s="18"/>
      <c r="K116" s="18" t="s">
        <v>37</v>
      </c>
      <c r="L116" s="34"/>
      <c r="M116" s="29">
        <v>463.82799999999997</v>
      </c>
      <c r="N116" s="29"/>
      <c r="O116" s="29">
        <f t="shared" ref="O116:O123" si="16">M116</f>
        <v>463.82799999999997</v>
      </c>
      <c r="P116" s="78"/>
    </row>
    <row r="117" spans="1:18" ht="76.5" x14ac:dyDescent="0.25">
      <c r="A117" s="20">
        <f t="shared" ref="A117:A122" si="17">A116+1</f>
        <v>103</v>
      </c>
      <c r="B117" s="63" t="s">
        <v>145</v>
      </c>
      <c r="C117" s="18">
        <v>1</v>
      </c>
      <c r="D117" s="18"/>
      <c r="E117" s="18"/>
      <c r="F117" s="18" t="s">
        <v>37</v>
      </c>
      <c r="G117" s="18"/>
      <c r="H117" s="18"/>
      <c r="I117" s="18"/>
      <c r="J117" s="18"/>
      <c r="K117" s="18" t="s">
        <v>37</v>
      </c>
      <c r="L117" s="34"/>
      <c r="M117" s="29">
        <v>1160.903</v>
      </c>
      <c r="N117" s="29"/>
      <c r="O117" s="29">
        <f t="shared" si="16"/>
        <v>1160.903</v>
      </c>
      <c r="P117" s="78"/>
    </row>
    <row r="118" spans="1:18" ht="114.75" x14ac:dyDescent="0.25">
      <c r="A118" s="20">
        <f t="shared" si="17"/>
        <v>104</v>
      </c>
      <c r="B118" s="63" t="s">
        <v>146</v>
      </c>
      <c r="C118" s="18">
        <v>1</v>
      </c>
      <c r="D118" s="18"/>
      <c r="E118" s="18"/>
      <c r="F118" s="18" t="s">
        <v>37</v>
      </c>
      <c r="G118" s="18"/>
      <c r="H118" s="18"/>
      <c r="I118" s="18"/>
      <c r="J118" s="18"/>
      <c r="K118" s="18" t="s">
        <v>37</v>
      </c>
      <c r="L118" s="34"/>
      <c r="M118" s="29">
        <v>1490</v>
      </c>
      <c r="N118" s="29"/>
      <c r="O118" s="29">
        <f t="shared" si="16"/>
        <v>1490</v>
      </c>
      <c r="P118" s="78"/>
    </row>
    <row r="119" spans="1:18" ht="77.25" x14ac:dyDescent="0.25">
      <c r="A119" s="20">
        <f t="shared" si="17"/>
        <v>105</v>
      </c>
      <c r="B119" s="61" t="s">
        <v>147</v>
      </c>
      <c r="C119" s="18">
        <v>1</v>
      </c>
      <c r="D119" s="18"/>
      <c r="E119" s="18"/>
      <c r="F119" s="18" t="s">
        <v>37</v>
      </c>
      <c r="G119" s="18"/>
      <c r="H119" s="18"/>
      <c r="I119" s="18"/>
      <c r="J119" s="18"/>
      <c r="K119" s="18" t="s">
        <v>37</v>
      </c>
      <c r="L119" s="34"/>
      <c r="M119" s="29">
        <v>1490</v>
      </c>
      <c r="N119" s="29"/>
      <c r="O119" s="29">
        <f t="shared" si="16"/>
        <v>1490</v>
      </c>
      <c r="P119" s="78"/>
    </row>
    <row r="120" spans="1:18" ht="105.75" customHeight="1" x14ac:dyDescent="0.25">
      <c r="A120" s="20">
        <f t="shared" si="17"/>
        <v>106</v>
      </c>
      <c r="B120" s="65" t="s">
        <v>148</v>
      </c>
      <c r="C120" s="18">
        <v>1</v>
      </c>
      <c r="D120" s="18"/>
      <c r="E120" s="18"/>
      <c r="F120" s="18" t="s">
        <v>37</v>
      </c>
      <c r="G120" s="18"/>
      <c r="H120" s="18"/>
      <c r="I120" s="18"/>
      <c r="J120" s="18"/>
      <c r="K120" s="18" t="s">
        <v>37</v>
      </c>
      <c r="L120" s="34"/>
      <c r="M120" s="29">
        <v>400</v>
      </c>
      <c r="N120" s="29"/>
      <c r="O120" s="29">
        <f t="shared" si="16"/>
        <v>400</v>
      </c>
      <c r="P120" s="78"/>
    </row>
    <row r="121" spans="1:18" ht="103.5" customHeight="1" x14ac:dyDescent="0.25">
      <c r="A121" s="20">
        <f t="shared" si="17"/>
        <v>107</v>
      </c>
      <c r="B121" s="70" t="s">
        <v>149</v>
      </c>
      <c r="C121" s="18">
        <v>1</v>
      </c>
      <c r="D121" s="18"/>
      <c r="E121" s="18"/>
      <c r="F121" s="18" t="s">
        <v>37</v>
      </c>
      <c r="G121" s="18"/>
      <c r="H121" s="18"/>
      <c r="I121" s="18"/>
      <c r="J121" s="18"/>
      <c r="K121" s="18" t="s">
        <v>37</v>
      </c>
      <c r="L121" s="34"/>
      <c r="M121" s="29">
        <v>1450</v>
      </c>
      <c r="N121" s="29"/>
      <c r="O121" s="29">
        <f t="shared" si="16"/>
        <v>1450</v>
      </c>
      <c r="P121" s="78"/>
    </row>
    <row r="122" spans="1:18" ht="63.75" x14ac:dyDescent="0.25">
      <c r="A122" s="20">
        <f t="shared" si="17"/>
        <v>108</v>
      </c>
      <c r="B122" s="65" t="s">
        <v>150</v>
      </c>
      <c r="C122" s="18">
        <v>1</v>
      </c>
      <c r="D122" s="18"/>
      <c r="E122" s="18"/>
      <c r="F122" s="18" t="s">
        <v>37</v>
      </c>
      <c r="G122" s="18"/>
      <c r="H122" s="18"/>
      <c r="I122" s="18"/>
      <c r="J122" s="18"/>
      <c r="K122" s="18" t="s">
        <v>37</v>
      </c>
      <c r="L122" s="34"/>
      <c r="M122" s="29">
        <v>1450</v>
      </c>
      <c r="N122" s="29"/>
      <c r="O122" s="29">
        <f t="shared" si="16"/>
        <v>1450</v>
      </c>
      <c r="P122" s="79"/>
    </row>
    <row r="123" spans="1:18" ht="63.75" x14ac:dyDescent="0.25">
      <c r="A123" s="20"/>
      <c r="B123" s="63" t="s">
        <v>164</v>
      </c>
      <c r="C123" s="18">
        <v>1</v>
      </c>
      <c r="D123" s="18" t="s">
        <v>37</v>
      </c>
      <c r="E123" s="18"/>
      <c r="F123" s="18"/>
      <c r="G123" s="18"/>
      <c r="H123" s="18"/>
      <c r="I123" s="18"/>
      <c r="J123" s="18"/>
      <c r="K123" s="18" t="s">
        <v>37</v>
      </c>
      <c r="L123" s="34"/>
      <c r="M123" s="29">
        <v>80</v>
      </c>
      <c r="N123" s="29"/>
      <c r="O123" s="29">
        <f t="shared" si="16"/>
        <v>80</v>
      </c>
      <c r="P123" s="54"/>
    </row>
    <row r="124" spans="1:18" ht="18" customHeight="1" x14ac:dyDescent="0.25">
      <c r="A124" s="20"/>
      <c r="B124" s="52" t="s">
        <v>74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2"/>
      <c r="M124" s="11"/>
      <c r="N124" s="11"/>
      <c r="O124" s="11"/>
      <c r="P124" s="12"/>
      <c r="R124" s="25"/>
    </row>
    <row r="125" spans="1:18" ht="76.5" x14ac:dyDescent="0.25">
      <c r="A125" s="20">
        <f>A122+1</f>
        <v>109</v>
      </c>
      <c r="B125" s="71" t="s">
        <v>151</v>
      </c>
      <c r="C125" s="18">
        <v>1</v>
      </c>
      <c r="D125" s="18"/>
      <c r="E125" s="18"/>
      <c r="F125" s="18"/>
      <c r="G125" s="18" t="s">
        <v>37</v>
      </c>
      <c r="H125" s="18"/>
      <c r="I125" s="18"/>
      <c r="J125" s="18"/>
      <c r="K125" s="18" t="s">
        <v>37</v>
      </c>
      <c r="L125" s="2"/>
      <c r="M125" s="29">
        <v>12.936999999999999</v>
      </c>
      <c r="N125" s="29"/>
      <c r="O125" s="29">
        <f t="shared" ref="O125:O138" si="18">M125</f>
        <v>12.936999999999999</v>
      </c>
      <c r="P125" s="77" t="s">
        <v>38</v>
      </c>
    </row>
    <row r="126" spans="1:18" ht="38.25" x14ac:dyDescent="0.25">
      <c r="A126" s="20">
        <f>A125+1</f>
        <v>110</v>
      </c>
      <c r="B126" s="63" t="s">
        <v>152</v>
      </c>
      <c r="C126" s="18">
        <v>1</v>
      </c>
      <c r="D126" s="18"/>
      <c r="E126" s="18"/>
      <c r="F126" s="18" t="s">
        <v>37</v>
      </c>
      <c r="G126" s="10"/>
      <c r="H126" s="18"/>
      <c r="I126" s="18"/>
      <c r="J126" s="18"/>
      <c r="K126" s="18" t="s">
        <v>37</v>
      </c>
      <c r="L126" s="2"/>
      <c r="M126" s="29">
        <v>650</v>
      </c>
      <c r="N126" s="29"/>
      <c r="O126" s="29">
        <f t="shared" si="18"/>
        <v>650</v>
      </c>
      <c r="P126" s="78"/>
    </row>
    <row r="127" spans="1:18" ht="38.25" x14ac:dyDescent="0.25">
      <c r="A127" s="20">
        <f t="shared" ref="A127:A137" si="19">A126+1</f>
        <v>111</v>
      </c>
      <c r="B127" s="66" t="s">
        <v>153</v>
      </c>
      <c r="C127" s="18">
        <v>1</v>
      </c>
      <c r="D127" s="18"/>
      <c r="E127" s="18"/>
      <c r="F127" s="18" t="s">
        <v>37</v>
      </c>
      <c r="G127" s="10"/>
      <c r="H127" s="18"/>
      <c r="I127" s="18"/>
      <c r="J127" s="18"/>
      <c r="K127" s="18" t="s">
        <v>37</v>
      </c>
      <c r="L127" s="2"/>
      <c r="M127" s="29">
        <v>1470.9179999999999</v>
      </c>
      <c r="N127" s="29"/>
      <c r="O127" s="29">
        <f t="shared" si="18"/>
        <v>1470.9179999999999</v>
      </c>
      <c r="P127" s="78"/>
    </row>
    <row r="128" spans="1:18" ht="51" x14ac:dyDescent="0.25">
      <c r="A128" s="20">
        <f t="shared" si="19"/>
        <v>112</v>
      </c>
      <c r="B128" s="63" t="s">
        <v>154</v>
      </c>
      <c r="C128" s="18">
        <v>1</v>
      </c>
      <c r="D128" s="18"/>
      <c r="E128" s="18"/>
      <c r="F128" s="18" t="s">
        <v>37</v>
      </c>
      <c r="G128" s="10"/>
      <c r="H128" s="18"/>
      <c r="I128" s="18"/>
      <c r="J128" s="18"/>
      <c r="K128" s="18" t="s">
        <v>37</v>
      </c>
      <c r="L128" s="2"/>
      <c r="M128" s="29">
        <f>1100</f>
        <v>1100</v>
      </c>
      <c r="N128" s="29"/>
      <c r="O128" s="29">
        <f t="shared" si="18"/>
        <v>1100</v>
      </c>
      <c r="P128" s="78"/>
    </row>
    <row r="129" spans="1:16" ht="38.25" x14ac:dyDescent="0.25">
      <c r="A129" s="20">
        <f t="shared" si="19"/>
        <v>113</v>
      </c>
      <c r="B129" s="63" t="s">
        <v>155</v>
      </c>
      <c r="C129" s="18">
        <v>1</v>
      </c>
      <c r="D129" s="18"/>
      <c r="E129" s="18"/>
      <c r="F129" s="18" t="s">
        <v>37</v>
      </c>
      <c r="G129" s="10"/>
      <c r="H129" s="18"/>
      <c r="I129" s="18"/>
      <c r="J129" s="18"/>
      <c r="K129" s="18" t="s">
        <v>37</v>
      </c>
      <c r="L129" s="2"/>
      <c r="M129" s="29">
        <v>90</v>
      </c>
      <c r="N129" s="29"/>
      <c r="O129" s="29">
        <f t="shared" si="18"/>
        <v>90</v>
      </c>
      <c r="P129" s="78"/>
    </row>
    <row r="130" spans="1:16" ht="38.25" x14ac:dyDescent="0.25">
      <c r="A130" s="20">
        <f t="shared" si="19"/>
        <v>114</v>
      </c>
      <c r="B130" s="63" t="s">
        <v>156</v>
      </c>
      <c r="C130" s="18">
        <v>1</v>
      </c>
      <c r="D130" s="18"/>
      <c r="E130" s="18"/>
      <c r="F130" s="18" t="s">
        <v>37</v>
      </c>
      <c r="G130" s="10"/>
      <c r="H130" s="18"/>
      <c r="I130" s="18"/>
      <c r="J130" s="18"/>
      <c r="K130" s="18" t="s">
        <v>37</v>
      </c>
      <c r="L130" s="2"/>
      <c r="M130" s="29">
        <v>179.41499999999999</v>
      </c>
      <c r="N130" s="29"/>
      <c r="O130" s="29">
        <f t="shared" si="18"/>
        <v>179.41499999999999</v>
      </c>
      <c r="P130" s="78"/>
    </row>
    <row r="131" spans="1:16" ht="51" x14ac:dyDescent="0.25">
      <c r="A131" s="20">
        <f t="shared" si="19"/>
        <v>115</v>
      </c>
      <c r="B131" s="65" t="s">
        <v>157</v>
      </c>
      <c r="C131" s="18">
        <v>1</v>
      </c>
      <c r="D131" s="18"/>
      <c r="E131" s="18"/>
      <c r="F131" s="18" t="s">
        <v>37</v>
      </c>
      <c r="G131" s="10"/>
      <c r="H131" s="18"/>
      <c r="I131" s="18"/>
      <c r="J131" s="18"/>
      <c r="K131" s="18" t="s">
        <v>37</v>
      </c>
      <c r="L131" s="2"/>
      <c r="M131" s="29">
        <v>1490</v>
      </c>
      <c r="N131" s="29"/>
      <c r="O131" s="29">
        <f t="shared" si="18"/>
        <v>1490</v>
      </c>
      <c r="P131" s="78"/>
    </row>
    <row r="132" spans="1:16" ht="38.25" x14ac:dyDescent="0.25">
      <c r="A132" s="20">
        <f t="shared" si="19"/>
        <v>116</v>
      </c>
      <c r="B132" s="65" t="s">
        <v>158</v>
      </c>
      <c r="C132" s="18">
        <v>1</v>
      </c>
      <c r="D132" s="18"/>
      <c r="E132" s="18"/>
      <c r="F132" s="18" t="s">
        <v>37</v>
      </c>
      <c r="G132" s="10"/>
      <c r="H132" s="18"/>
      <c r="I132" s="18"/>
      <c r="J132" s="18"/>
      <c r="K132" s="18" t="s">
        <v>37</v>
      </c>
      <c r="L132" s="2"/>
      <c r="M132" s="29">
        <v>46.673000000000002</v>
      </c>
      <c r="N132" s="29"/>
      <c r="O132" s="29">
        <f t="shared" si="18"/>
        <v>46.673000000000002</v>
      </c>
      <c r="P132" s="78"/>
    </row>
    <row r="133" spans="1:16" ht="51.75" customHeight="1" x14ac:dyDescent="0.25">
      <c r="A133" s="20">
        <f t="shared" si="19"/>
        <v>117</v>
      </c>
      <c r="B133" s="70" t="s">
        <v>159</v>
      </c>
      <c r="C133" s="18">
        <v>1</v>
      </c>
      <c r="D133" s="18"/>
      <c r="E133" s="18"/>
      <c r="F133" s="18" t="s">
        <v>37</v>
      </c>
      <c r="G133" s="10"/>
      <c r="H133" s="18"/>
      <c r="I133" s="18"/>
      <c r="J133" s="18"/>
      <c r="K133" s="18" t="s">
        <v>37</v>
      </c>
      <c r="L133" s="2"/>
      <c r="M133" s="29">
        <v>292</v>
      </c>
      <c r="N133" s="29"/>
      <c r="O133" s="29">
        <f t="shared" si="18"/>
        <v>292</v>
      </c>
      <c r="P133" s="78" t="s">
        <v>38</v>
      </c>
    </row>
    <row r="134" spans="1:16" ht="26.25" x14ac:dyDescent="0.25">
      <c r="A134" s="20">
        <f t="shared" si="19"/>
        <v>118</v>
      </c>
      <c r="B134" s="70" t="s">
        <v>160</v>
      </c>
      <c r="C134" s="18">
        <v>1</v>
      </c>
      <c r="D134" s="18"/>
      <c r="E134" s="18"/>
      <c r="F134" s="18" t="s">
        <v>37</v>
      </c>
      <c r="H134" s="18"/>
      <c r="I134" s="18"/>
      <c r="J134" s="18"/>
      <c r="K134" s="18" t="s">
        <v>37</v>
      </c>
      <c r="L134" s="2"/>
      <c r="M134" s="29">
        <v>576</v>
      </c>
      <c r="N134" s="29"/>
      <c r="O134" s="29">
        <f t="shared" si="18"/>
        <v>576</v>
      </c>
      <c r="P134" s="78"/>
    </row>
    <row r="135" spans="1:16" ht="38.25" x14ac:dyDescent="0.25">
      <c r="A135" s="20">
        <f t="shared" si="19"/>
        <v>119</v>
      </c>
      <c r="B135" s="65" t="s">
        <v>165</v>
      </c>
      <c r="C135" s="18">
        <v>1</v>
      </c>
      <c r="D135" s="18"/>
      <c r="E135" s="18"/>
      <c r="F135" s="18"/>
      <c r="G135" s="18" t="s">
        <v>37</v>
      </c>
      <c r="H135" s="18"/>
      <c r="I135" s="18"/>
      <c r="J135" s="18"/>
      <c r="K135" s="18" t="s">
        <v>37</v>
      </c>
      <c r="L135" s="2"/>
      <c r="M135" s="29">
        <v>130</v>
      </c>
      <c r="N135" s="29"/>
      <c r="O135" s="29">
        <f t="shared" si="18"/>
        <v>130</v>
      </c>
      <c r="P135" s="78"/>
    </row>
    <row r="136" spans="1:16" ht="38.25" x14ac:dyDescent="0.25">
      <c r="A136" s="20">
        <f t="shared" si="19"/>
        <v>120</v>
      </c>
      <c r="B136" s="63" t="s">
        <v>166</v>
      </c>
      <c r="C136" s="18">
        <v>1</v>
      </c>
      <c r="D136" s="18" t="s">
        <v>37</v>
      </c>
      <c r="E136" s="18"/>
      <c r="F136" s="18"/>
      <c r="G136" s="18"/>
      <c r="H136" s="18"/>
      <c r="I136" s="18"/>
      <c r="J136" s="18"/>
      <c r="K136" s="18" t="s">
        <v>37</v>
      </c>
      <c r="L136" s="2"/>
      <c r="M136" s="29">
        <v>637.1</v>
      </c>
      <c r="N136" s="29"/>
      <c r="O136" s="29">
        <f t="shared" si="18"/>
        <v>637.1</v>
      </c>
      <c r="P136" s="78"/>
    </row>
    <row r="137" spans="1:16" ht="51" x14ac:dyDescent="0.25">
      <c r="A137" s="20">
        <f t="shared" si="19"/>
        <v>121</v>
      </c>
      <c r="B137" s="72" t="s">
        <v>167</v>
      </c>
      <c r="C137" s="18">
        <v>1</v>
      </c>
      <c r="D137" s="18"/>
      <c r="E137" s="18"/>
      <c r="F137" s="18"/>
      <c r="G137" s="18" t="s">
        <v>37</v>
      </c>
      <c r="H137" s="18"/>
      <c r="I137" s="18"/>
      <c r="J137" s="18"/>
      <c r="K137" s="18" t="s">
        <v>37</v>
      </c>
      <c r="L137" s="2"/>
      <c r="M137" s="29">
        <v>357.90199999999999</v>
      </c>
      <c r="N137" s="29"/>
      <c r="O137" s="29">
        <f t="shared" si="18"/>
        <v>357.90199999999999</v>
      </c>
      <c r="P137" s="79"/>
    </row>
    <row r="138" spans="1:16" ht="39" x14ac:dyDescent="0.25">
      <c r="A138" s="20"/>
      <c r="B138" s="75" t="s">
        <v>171</v>
      </c>
      <c r="C138" s="18">
        <v>1</v>
      </c>
      <c r="D138" s="18"/>
      <c r="E138" s="18"/>
      <c r="F138" s="18" t="s">
        <v>37</v>
      </c>
      <c r="G138" s="18"/>
      <c r="H138" s="18"/>
      <c r="I138" s="18"/>
      <c r="J138" s="18"/>
      <c r="K138" s="18" t="s">
        <v>37</v>
      </c>
      <c r="L138" s="2"/>
      <c r="M138" s="29">
        <v>1499.175</v>
      </c>
      <c r="N138" s="29"/>
      <c r="O138" s="29">
        <f t="shared" si="18"/>
        <v>1499.175</v>
      </c>
      <c r="P138" s="53"/>
    </row>
    <row r="139" spans="1:16" ht="42.75" x14ac:dyDescent="0.25">
      <c r="A139" s="20"/>
      <c r="B139" s="52" t="s">
        <v>49</v>
      </c>
      <c r="C139" s="18"/>
      <c r="D139" s="18"/>
      <c r="E139" s="18"/>
      <c r="F139" s="18"/>
      <c r="G139" s="18"/>
      <c r="H139" s="18"/>
      <c r="I139" s="18"/>
      <c r="J139" s="18"/>
      <c r="K139" s="18"/>
      <c r="L139" s="2"/>
      <c r="M139" s="29"/>
      <c r="N139" s="29"/>
      <c r="O139" s="29"/>
      <c r="P139" s="50"/>
    </row>
    <row r="140" spans="1:16" ht="25.5" x14ac:dyDescent="0.25">
      <c r="A140" s="20">
        <f>A137+1</f>
        <v>122</v>
      </c>
      <c r="B140" s="44" t="s">
        <v>50</v>
      </c>
      <c r="C140" s="18">
        <v>1</v>
      </c>
      <c r="D140" s="18"/>
      <c r="E140" s="18" t="s">
        <v>37</v>
      </c>
      <c r="F140" s="18"/>
      <c r="G140" s="18"/>
      <c r="H140" s="18"/>
      <c r="I140" s="18"/>
      <c r="J140" s="18"/>
      <c r="K140" s="18" t="s">
        <v>37</v>
      </c>
      <c r="L140" s="2"/>
      <c r="M140" s="29">
        <v>5.5519999999999996</v>
      </c>
      <c r="N140" s="29">
        <v>815.00599999999997</v>
      </c>
      <c r="O140" s="29">
        <f>N140+M140</f>
        <v>820.55799999999999</v>
      </c>
      <c r="P140" s="76" t="s">
        <v>38</v>
      </c>
    </row>
    <row r="141" spans="1:16" ht="25.5" x14ac:dyDescent="0.25">
      <c r="A141" s="20">
        <f>A140+1</f>
        <v>123</v>
      </c>
      <c r="B141" s="66" t="s">
        <v>162</v>
      </c>
      <c r="C141" s="18">
        <v>1</v>
      </c>
      <c r="D141" s="18"/>
      <c r="E141" s="18" t="s">
        <v>37</v>
      </c>
      <c r="F141" s="18"/>
      <c r="G141" s="18"/>
      <c r="H141" s="18"/>
      <c r="I141" s="18"/>
      <c r="J141" s="18"/>
      <c r="K141" s="18" t="s">
        <v>37</v>
      </c>
      <c r="L141" s="2"/>
      <c r="M141" s="29"/>
      <c r="N141" s="29">
        <v>2072.5970000000002</v>
      </c>
      <c r="O141" s="29">
        <f t="shared" ref="O141:O148" si="20">N141+M141</f>
        <v>2072.5970000000002</v>
      </c>
      <c r="P141" s="76"/>
    </row>
    <row r="142" spans="1:16" ht="51" x14ac:dyDescent="0.25">
      <c r="A142" s="20">
        <f t="shared" ref="A142:A148" si="21">A141+1</f>
        <v>124</v>
      </c>
      <c r="B142" s="66" t="s">
        <v>163</v>
      </c>
      <c r="C142" s="18">
        <v>1</v>
      </c>
      <c r="D142" s="18"/>
      <c r="E142" s="18" t="s">
        <v>37</v>
      </c>
      <c r="F142" s="18"/>
      <c r="G142" s="18"/>
      <c r="H142" s="18"/>
      <c r="I142" s="18"/>
      <c r="J142" s="18"/>
      <c r="K142" s="18" t="s">
        <v>37</v>
      </c>
      <c r="L142" s="2"/>
      <c r="M142" s="29"/>
      <c r="N142" s="29">
        <v>27.777000000000001</v>
      </c>
      <c r="O142" s="29">
        <f t="shared" si="20"/>
        <v>27.777000000000001</v>
      </c>
      <c r="P142" s="76"/>
    </row>
    <row r="143" spans="1:16" ht="42.75" customHeight="1" x14ac:dyDescent="0.25">
      <c r="A143" s="20">
        <f t="shared" si="21"/>
        <v>125</v>
      </c>
      <c r="B143" s="44" t="s">
        <v>51</v>
      </c>
      <c r="C143" s="18">
        <v>1</v>
      </c>
      <c r="D143" s="18" t="s">
        <v>37</v>
      </c>
      <c r="E143" s="18"/>
      <c r="F143" s="18"/>
      <c r="G143" s="18"/>
      <c r="H143" s="18"/>
      <c r="I143" s="18"/>
      <c r="J143" s="18"/>
      <c r="K143" s="18" t="s">
        <v>37</v>
      </c>
      <c r="L143" s="2"/>
      <c r="M143" s="29">
        <v>236.17500000000001</v>
      </c>
      <c r="N143" s="29">
        <v>2287.7689999999998</v>
      </c>
      <c r="O143" s="29">
        <f t="shared" si="20"/>
        <v>2523.944</v>
      </c>
      <c r="P143" s="76"/>
    </row>
    <row r="144" spans="1:16" ht="28.5" customHeight="1" x14ac:dyDescent="0.25">
      <c r="A144" s="20">
        <f t="shared" si="21"/>
        <v>126</v>
      </c>
      <c r="B144" s="44" t="s">
        <v>55</v>
      </c>
      <c r="C144" s="18">
        <v>1</v>
      </c>
      <c r="D144" s="18" t="s">
        <v>37</v>
      </c>
      <c r="E144" s="18"/>
      <c r="F144" s="18"/>
      <c r="G144" s="18"/>
      <c r="H144" s="18"/>
      <c r="I144" s="18"/>
      <c r="J144" s="10"/>
      <c r="K144" s="18" t="s">
        <v>37</v>
      </c>
      <c r="L144" s="34"/>
      <c r="M144" s="29">
        <v>17.954999999999998</v>
      </c>
      <c r="N144" s="29">
        <v>2136.66</v>
      </c>
      <c r="O144" s="29">
        <f t="shared" si="20"/>
        <v>2154.6149999999998</v>
      </c>
      <c r="P144" s="76"/>
    </row>
    <row r="145" spans="1:18" ht="25.5" x14ac:dyDescent="0.25">
      <c r="A145" s="20">
        <f t="shared" si="21"/>
        <v>127</v>
      </c>
      <c r="B145" s="44" t="s">
        <v>52</v>
      </c>
      <c r="C145" s="18">
        <v>1</v>
      </c>
      <c r="D145" s="18" t="s">
        <v>37</v>
      </c>
      <c r="E145" s="18"/>
      <c r="F145" s="18"/>
      <c r="G145" s="18"/>
      <c r="H145" s="18"/>
      <c r="I145" s="18"/>
      <c r="J145" s="10"/>
      <c r="K145" s="18" t="s">
        <v>37</v>
      </c>
      <c r="L145" s="34"/>
      <c r="M145" s="29">
        <v>391.81299999999999</v>
      </c>
      <c r="N145" s="29">
        <v>2143.2919999999999</v>
      </c>
      <c r="O145" s="29">
        <f t="shared" si="20"/>
        <v>2535.105</v>
      </c>
      <c r="P145" s="76"/>
    </row>
    <row r="146" spans="1:18" ht="38.25" x14ac:dyDescent="0.25">
      <c r="A146" s="20">
        <f t="shared" si="21"/>
        <v>128</v>
      </c>
      <c r="B146" s="44" t="s">
        <v>53</v>
      </c>
      <c r="C146" s="18">
        <v>1</v>
      </c>
      <c r="D146" s="18" t="s">
        <v>37</v>
      </c>
      <c r="E146" s="18"/>
      <c r="F146" s="18"/>
      <c r="G146" s="18"/>
      <c r="H146" s="18"/>
      <c r="I146" s="18"/>
      <c r="J146" s="10"/>
      <c r="K146" s="18" t="s">
        <v>37</v>
      </c>
      <c r="L146" s="34"/>
      <c r="M146" s="29">
        <v>5.67</v>
      </c>
      <c r="N146" s="29">
        <v>2386.6350000000002</v>
      </c>
      <c r="O146" s="29">
        <f t="shared" si="20"/>
        <v>2392.3050000000003</v>
      </c>
      <c r="P146" s="76"/>
    </row>
    <row r="147" spans="1:18" ht="25.5" x14ac:dyDescent="0.25">
      <c r="A147" s="20">
        <f t="shared" si="21"/>
        <v>129</v>
      </c>
      <c r="B147" s="44" t="s">
        <v>54</v>
      </c>
      <c r="C147" s="18">
        <v>1</v>
      </c>
      <c r="D147" s="18"/>
      <c r="E147" s="18"/>
      <c r="F147" s="18" t="s">
        <v>37</v>
      </c>
      <c r="G147" s="18"/>
      <c r="H147" s="18"/>
      <c r="I147" s="18"/>
      <c r="J147" s="10"/>
      <c r="K147" s="18" t="s">
        <v>37</v>
      </c>
      <c r="L147" s="29"/>
      <c r="M147" s="29">
        <v>21</v>
      </c>
      <c r="N147" s="29">
        <v>1.2</v>
      </c>
      <c r="O147" s="29">
        <f t="shared" si="20"/>
        <v>22.2</v>
      </c>
      <c r="P147" s="76"/>
      <c r="R147" s="16"/>
    </row>
    <row r="148" spans="1:18" ht="25.5" x14ac:dyDescent="0.25">
      <c r="A148" s="20">
        <f t="shared" si="21"/>
        <v>130</v>
      </c>
      <c r="B148" s="44" t="s">
        <v>56</v>
      </c>
      <c r="C148" s="18">
        <v>1</v>
      </c>
      <c r="D148" s="18" t="s">
        <v>37</v>
      </c>
      <c r="E148" s="18"/>
      <c r="F148" s="18"/>
      <c r="G148" s="18"/>
      <c r="H148" s="18"/>
      <c r="I148" s="18"/>
      <c r="J148" s="10"/>
      <c r="K148" s="18" t="s">
        <v>37</v>
      </c>
      <c r="L148" s="18"/>
      <c r="M148" s="29">
        <v>491.34</v>
      </c>
      <c r="N148" s="46">
        <v>2183.5279999999998</v>
      </c>
      <c r="O148" s="29">
        <f t="shared" si="20"/>
        <v>2674.8679999999999</v>
      </c>
      <c r="P148" s="76"/>
    </row>
    <row r="149" spans="1:18" ht="26.25" x14ac:dyDescent="0.25">
      <c r="A149" s="20"/>
      <c r="B149" s="73" t="s">
        <v>168</v>
      </c>
      <c r="C149" s="18"/>
      <c r="D149" s="18"/>
      <c r="E149" s="18"/>
      <c r="F149" s="18"/>
      <c r="G149" s="18"/>
      <c r="H149" s="18"/>
      <c r="I149" s="18"/>
      <c r="J149" s="10"/>
      <c r="K149" s="18"/>
      <c r="L149" s="18"/>
      <c r="M149" s="29"/>
      <c r="N149" s="46"/>
      <c r="O149" s="29"/>
      <c r="P149" s="76"/>
    </row>
    <row r="150" spans="1:18" ht="26.25" x14ac:dyDescent="0.25">
      <c r="A150" s="20">
        <v>131</v>
      </c>
      <c r="B150" s="74" t="s">
        <v>169</v>
      </c>
      <c r="C150" s="18">
        <v>1</v>
      </c>
      <c r="D150" s="18" t="s">
        <v>37</v>
      </c>
      <c r="E150" s="18" t="s">
        <v>37</v>
      </c>
      <c r="F150" s="18" t="s">
        <v>37</v>
      </c>
      <c r="G150" s="18"/>
      <c r="H150" s="18"/>
      <c r="I150" s="18"/>
      <c r="J150" s="10"/>
      <c r="K150" s="18" t="s">
        <v>37</v>
      </c>
      <c r="L150" s="18"/>
      <c r="M150" s="29">
        <v>13.5</v>
      </c>
      <c r="N150" s="46"/>
      <c r="O150" s="29">
        <f>M150</f>
        <v>13.5</v>
      </c>
      <c r="P150" s="76"/>
    </row>
    <row r="151" spans="1:18" ht="28.5" customHeight="1" x14ac:dyDescent="0.25">
      <c r="A151" s="34"/>
      <c r="B151" s="7" t="s">
        <v>60</v>
      </c>
      <c r="C151" s="18"/>
      <c r="D151" s="18"/>
      <c r="E151" s="18"/>
      <c r="F151" s="18"/>
      <c r="G151" s="18"/>
      <c r="H151" s="18"/>
      <c r="I151" s="18"/>
      <c r="J151" s="18"/>
      <c r="K151" s="18"/>
      <c r="L151" s="34"/>
      <c r="M151" s="29"/>
      <c r="N151" s="47"/>
      <c r="O151" s="29">
        <f>SUM(O5:O150)</f>
        <v>127630.20099999997</v>
      </c>
      <c r="P151" s="76"/>
      <c r="R151" s="25"/>
    </row>
    <row r="152" spans="1:18" x14ac:dyDescent="0.25">
      <c r="N152" s="15"/>
      <c r="O152" s="16"/>
    </row>
    <row r="153" spans="1:18" x14ac:dyDescent="0.25">
      <c r="N153" s="15"/>
      <c r="O153" s="16"/>
    </row>
    <row r="154" spans="1:18" x14ac:dyDescent="0.25">
      <c r="N154" s="15"/>
      <c r="O154" s="16"/>
    </row>
    <row r="155" spans="1:18" x14ac:dyDescent="0.25">
      <c r="N155" s="15"/>
      <c r="O155" s="16"/>
    </row>
    <row r="156" spans="1:18" x14ac:dyDescent="0.25">
      <c r="N156" s="15"/>
      <c r="O156" s="16"/>
    </row>
    <row r="157" spans="1:18" x14ac:dyDescent="0.25">
      <c r="N157" s="15"/>
      <c r="O157" s="16"/>
    </row>
    <row r="158" spans="1:18" x14ac:dyDescent="0.25">
      <c r="N158" s="15"/>
      <c r="O158" s="16"/>
    </row>
    <row r="159" spans="1:18" x14ac:dyDescent="0.25">
      <c r="N159" s="15"/>
      <c r="O159" s="16"/>
    </row>
    <row r="160" spans="1:18" x14ac:dyDescent="0.25">
      <c r="N160" s="15"/>
    </row>
    <row r="161" spans="15:15" x14ac:dyDescent="0.25">
      <c r="O161" s="16"/>
    </row>
  </sheetData>
  <mergeCells count="20">
    <mergeCell ref="P140:P151"/>
    <mergeCell ref="P67:P75"/>
    <mergeCell ref="P125:P132"/>
    <mergeCell ref="P133:P137"/>
    <mergeCell ref="P77:P78"/>
    <mergeCell ref="P87:P96"/>
    <mergeCell ref="P82:P86"/>
    <mergeCell ref="P102:P109"/>
    <mergeCell ref="P111:P113"/>
    <mergeCell ref="P115:P122"/>
    <mergeCell ref="L2:N2"/>
    <mergeCell ref="C4:P4"/>
    <mergeCell ref="A2:K2"/>
    <mergeCell ref="O2:O3"/>
    <mergeCell ref="P2:P3"/>
    <mergeCell ref="P5:P31"/>
    <mergeCell ref="P34:P48"/>
    <mergeCell ref="P51:P53"/>
    <mergeCell ref="P55:P66"/>
    <mergeCell ref="P97:P100"/>
  </mergeCells>
  <pageMargins left="0.19685039370078741" right="0.19685039370078741" top="0.48" bottom="0.3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розділ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</dc:creator>
  <cp:lastModifiedBy>Пользователь</cp:lastModifiedBy>
  <cp:lastPrinted>2019-11-28T13:49:00Z</cp:lastPrinted>
  <dcterms:created xsi:type="dcterms:W3CDTF">2016-10-13T12:09:51Z</dcterms:created>
  <dcterms:modified xsi:type="dcterms:W3CDTF">2019-12-03T07:20:43Z</dcterms:modified>
</cp:coreProperties>
</file>