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520" windowHeight="12120"/>
  </bookViews>
  <sheets>
    <sheet name="додаток 5" sheetId="1" r:id="rId1"/>
  </sheets>
  <definedNames>
    <definedName name="_xlnm.Print_Titles" localSheetId="0">'додаток 5'!$6:$9</definedName>
    <definedName name="_xlnm.Print_Area" localSheetId="0">'додаток 5'!$A$1:$V$889</definedName>
  </definedNames>
  <calcPr calcId="125725"/>
</workbook>
</file>

<file path=xl/calcChain.xml><?xml version="1.0" encoding="utf-8"?>
<calcChain xmlns="http://schemas.openxmlformats.org/spreadsheetml/2006/main">
  <c r="V829" i="1"/>
  <c r="S103"/>
  <c r="Q103"/>
  <c r="Q99" s="1"/>
  <c r="Q102"/>
  <c r="I101"/>
  <c r="I102"/>
  <c r="I103"/>
  <c r="I104"/>
  <c r="I886"/>
  <c r="I885"/>
  <c r="I884"/>
  <c r="I883"/>
  <c r="I882"/>
  <c r="I881"/>
  <c r="I880"/>
  <c r="I879"/>
  <c r="I878"/>
  <c r="U877"/>
  <c r="T877"/>
  <c r="S877"/>
  <c r="R877"/>
  <c r="Q877"/>
  <c r="P877"/>
  <c r="O877"/>
  <c r="N877"/>
  <c r="M877"/>
  <c r="L877"/>
  <c r="K877"/>
  <c r="J877"/>
  <c r="I876"/>
  <c r="I875"/>
  <c r="U874"/>
  <c r="T874"/>
  <c r="S874"/>
  <c r="R874"/>
  <c r="Q874"/>
  <c r="P874"/>
  <c r="O874"/>
  <c r="N874"/>
  <c r="M874"/>
  <c r="L874"/>
  <c r="K874"/>
  <c r="J874"/>
  <c r="U873"/>
  <c r="T873"/>
  <c r="S873"/>
  <c r="R873"/>
  <c r="Q873"/>
  <c r="P873"/>
  <c r="O873"/>
  <c r="N873"/>
  <c r="M873"/>
  <c r="L873"/>
  <c r="K873"/>
  <c r="J873"/>
  <c r="I872"/>
  <c r="I871"/>
  <c r="I870"/>
  <c r="U869"/>
  <c r="T869"/>
  <c r="T868" s="1"/>
  <c r="S869"/>
  <c r="S868" s="1"/>
  <c r="S867" s="1"/>
  <c r="R869"/>
  <c r="R868" s="1"/>
  <c r="Q869"/>
  <c r="Q868" s="1"/>
  <c r="Q867" s="1"/>
  <c r="P869"/>
  <c r="P868" s="1"/>
  <c r="O869"/>
  <c r="O868" s="1"/>
  <c r="O867" s="1"/>
  <c r="N869"/>
  <c r="N868" s="1"/>
  <c r="M869"/>
  <c r="L869"/>
  <c r="L868" s="1"/>
  <c r="K869"/>
  <c r="K868" s="1"/>
  <c r="J869"/>
  <c r="U868"/>
  <c r="U867" s="1"/>
  <c r="M868"/>
  <c r="M867" s="1"/>
  <c r="K867"/>
  <c r="I866"/>
  <c r="I865"/>
  <c r="U864"/>
  <c r="T864"/>
  <c r="S864"/>
  <c r="R864"/>
  <c r="R863" s="1"/>
  <c r="R862" s="1"/>
  <c r="Q864"/>
  <c r="P864"/>
  <c r="P863" s="1"/>
  <c r="P862" s="1"/>
  <c r="O864"/>
  <c r="N864"/>
  <c r="N863" s="1"/>
  <c r="N862" s="1"/>
  <c r="M864"/>
  <c r="L864"/>
  <c r="L863" s="1"/>
  <c r="L862" s="1"/>
  <c r="K864"/>
  <c r="J864"/>
  <c r="U863"/>
  <c r="T863"/>
  <c r="T862" s="1"/>
  <c r="S863"/>
  <c r="S862" s="1"/>
  <c r="Q863"/>
  <c r="O863"/>
  <c r="M863"/>
  <c r="K863"/>
  <c r="K862" s="1"/>
  <c r="U862"/>
  <c r="Q862"/>
  <c r="O862"/>
  <c r="M862"/>
  <c r="I861"/>
  <c r="U860"/>
  <c r="T860"/>
  <c r="S860"/>
  <c r="R860"/>
  <c r="Q860"/>
  <c r="P860"/>
  <c r="O860"/>
  <c r="N860"/>
  <c r="M860"/>
  <c r="L860"/>
  <c r="K860"/>
  <c r="J860"/>
  <c r="U859"/>
  <c r="T859"/>
  <c r="S859"/>
  <c r="R859"/>
  <c r="Q859"/>
  <c r="P859"/>
  <c r="O859"/>
  <c r="N859"/>
  <c r="M859"/>
  <c r="L859"/>
  <c r="K859"/>
  <c r="J859"/>
  <c r="I859" s="1"/>
  <c r="I858"/>
  <c r="U857"/>
  <c r="T857"/>
  <c r="S857"/>
  <c r="R857"/>
  <c r="Q857"/>
  <c r="P857"/>
  <c r="O857"/>
  <c r="N857"/>
  <c r="M857"/>
  <c r="L857"/>
  <c r="K857"/>
  <c r="J857"/>
  <c r="U856"/>
  <c r="T856"/>
  <c r="S856"/>
  <c r="R856"/>
  <c r="Q856"/>
  <c r="P856"/>
  <c r="O856"/>
  <c r="N856"/>
  <c r="M856"/>
  <c r="L856"/>
  <c r="K856"/>
  <c r="J856"/>
  <c r="I855"/>
  <c r="I854"/>
  <c r="I853"/>
  <c r="U852"/>
  <c r="U851" s="1"/>
  <c r="T852"/>
  <c r="T851" s="1"/>
  <c r="S852"/>
  <c r="S851" s="1"/>
  <c r="R852"/>
  <c r="Q852"/>
  <c r="Q851"/>
  <c r="P852"/>
  <c r="O852"/>
  <c r="O851" s="1"/>
  <c r="N852"/>
  <c r="N851" s="1"/>
  <c r="M852"/>
  <c r="M851" s="1"/>
  <c r="L852"/>
  <c r="L851" s="1"/>
  <c r="K852"/>
  <c r="K851" s="1"/>
  <c r="J852"/>
  <c r="I852" s="1"/>
  <c r="R851"/>
  <c r="P851"/>
  <c r="I850"/>
  <c r="I849"/>
  <c r="I848"/>
  <c r="I847"/>
  <c r="I846"/>
  <c r="I845"/>
  <c r="U844"/>
  <c r="T844"/>
  <c r="S844"/>
  <c r="R844"/>
  <c r="Q844"/>
  <c r="P844"/>
  <c r="O844"/>
  <c r="N844"/>
  <c r="M844"/>
  <c r="L844"/>
  <c r="K844"/>
  <c r="J844"/>
  <c r="U843"/>
  <c r="T843"/>
  <c r="S843"/>
  <c r="R843"/>
  <c r="Q843"/>
  <c r="P843"/>
  <c r="O843"/>
  <c r="N843"/>
  <c r="M843"/>
  <c r="L843"/>
  <c r="K843"/>
  <c r="J843"/>
  <c r="I843" s="1"/>
  <c r="I842"/>
  <c r="I841"/>
  <c r="U840"/>
  <c r="T840"/>
  <c r="S840"/>
  <c r="R840"/>
  <c r="R830" s="1"/>
  <c r="Q840"/>
  <c r="P840"/>
  <c r="O840"/>
  <c r="N840"/>
  <c r="N830" s="1"/>
  <c r="M840"/>
  <c r="L840"/>
  <c r="K840"/>
  <c r="J840"/>
  <c r="J830" s="1"/>
  <c r="I839"/>
  <c r="I838"/>
  <c r="I837"/>
  <c r="I836"/>
  <c r="I835"/>
  <c r="I834"/>
  <c r="I833"/>
  <c r="U832"/>
  <c r="T832"/>
  <c r="S832"/>
  <c r="S830" s="1"/>
  <c r="R832"/>
  <c r="Q832"/>
  <c r="P832"/>
  <c r="O832"/>
  <c r="O830" s="1"/>
  <c r="N832"/>
  <c r="M832"/>
  <c r="L832"/>
  <c r="K832"/>
  <c r="K830" s="1"/>
  <c r="J832"/>
  <c r="U830"/>
  <c r="Q830"/>
  <c r="M830"/>
  <c r="I828"/>
  <c r="I827"/>
  <c r="I826"/>
  <c r="I825"/>
  <c r="I824"/>
  <c r="I823"/>
  <c r="I822"/>
  <c r="I821"/>
  <c r="I820"/>
  <c r="I819"/>
  <c r="U818"/>
  <c r="U817" s="1"/>
  <c r="T818"/>
  <c r="T817" s="1"/>
  <c r="S818"/>
  <c r="S817" s="1"/>
  <c r="R818"/>
  <c r="Q818"/>
  <c r="Q817"/>
  <c r="P818"/>
  <c r="O818"/>
  <c r="O817" s="1"/>
  <c r="N818"/>
  <c r="M818"/>
  <c r="M817" s="1"/>
  <c r="L818"/>
  <c r="L817" s="1"/>
  <c r="K818"/>
  <c r="K817" s="1"/>
  <c r="J818"/>
  <c r="I818" s="1"/>
  <c r="R817"/>
  <c r="P817"/>
  <c r="N817"/>
  <c r="J817"/>
  <c r="I816"/>
  <c r="I815"/>
  <c r="I814"/>
  <c r="U813"/>
  <c r="U812" s="1"/>
  <c r="T813"/>
  <c r="T812" s="1"/>
  <c r="S813"/>
  <c r="S812" s="1"/>
  <c r="S811" s="1"/>
  <c r="R813"/>
  <c r="R812"/>
  <c r="Q813"/>
  <c r="Q812"/>
  <c r="P813"/>
  <c r="P812"/>
  <c r="O813"/>
  <c r="O812"/>
  <c r="O811" s="1"/>
  <c r="N813"/>
  <c r="N812" s="1"/>
  <c r="M813"/>
  <c r="M812" s="1"/>
  <c r="L813"/>
  <c r="L812"/>
  <c r="L811" s="1"/>
  <c r="K813"/>
  <c r="K812" s="1"/>
  <c r="K811" s="1"/>
  <c r="J813"/>
  <c r="I810"/>
  <c r="U809"/>
  <c r="U808" s="1"/>
  <c r="T809"/>
  <c r="T808" s="1"/>
  <c r="S809"/>
  <c r="S808" s="1"/>
  <c r="R809"/>
  <c r="R808" s="1"/>
  <c r="Q809"/>
  <c r="P809"/>
  <c r="P808"/>
  <c r="O809"/>
  <c r="O808"/>
  <c r="N809"/>
  <c r="N808"/>
  <c r="M809"/>
  <c r="L809"/>
  <c r="L808" s="1"/>
  <c r="K809"/>
  <c r="K808" s="1"/>
  <c r="J809"/>
  <c r="Q808"/>
  <c r="M808"/>
  <c r="I807"/>
  <c r="I806"/>
  <c r="I805"/>
  <c r="U804"/>
  <c r="U803"/>
  <c r="T804"/>
  <c r="S804"/>
  <c r="S803" s="1"/>
  <c r="R804"/>
  <c r="R803" s="1"/>
  <c r="Q804"/>
  <c r="Q803" s="1"/>
  <c r="P804"/>
  <c r="P803" s="1"/>
  <c r="O804"/>
  <c r="O803" s="1"/>
  <c r="N804"/>
  <c r="N803" s="1"/>
  <c r="M804"/>
  <c r="M803" s="1"/>
  <c r="L804"/>
  <c r="K804"/>
  <c r="K803" s="1"/>
  <c r="J804"/>
  <c r="T803"/>
  <c r="L803"/>
  <c r="I802"/>
  <c r="I801"/>
  <c r="I800"/>
  <c r="U799"/>
  <c r="T799"/>
  <c r="S799"/>
  <c r="R799"/>
  <c r="Q799"/>
  <c r="Q787" s="1"/>
  <c r="P799"/>
  <c r="O799"/>
  <c r="N799"/>
  <c r="M799"/>
  <c r="L799"/>
  <c r="K799"/>
  <c r="J799"/>
  <c r="I798"/>
  <c r="I797"/>
  <c r="I796"/>
  <c r="I795"/>
  <c r="I794"/>
  <c r="I793"/>
  <c r="I792"/>
  <c r="I791"/>
  <c r="I790"/>
  <c r="I789"/>
  <c r="U788"/>
  <c r="U787" s="1"/>
  <c r="T788"/>
  <c r="T787" s="1"/>
  <c r="S788"/>
  <c r="R788"/>
  <c r="R787"/>
  <c r="Q788"/>
  <c r="P788"/>
  <c r="P787" s="1"/>
  <c r="O788"/>
  <c r="N788"/>
  <c r="N787" s="1"/>
  <c r="M788"/>
  <c r="M787" s="1"/>
  <c r="L788"/>
  <c r="L787" s="1"/>
  <c r="K788"/>
  <c r="K787" s="1"/>
  <c r="J788"/>
  <c r="I788"/>
  <c r="S787"/>
  <c r="O787"/>
  <c r="I786"/>
  <c r="I785"/>
  <c r="I784"/>
  <c r="I783"/>
  <c r="I782"/>
  <c r="I781"/>
  <c r="I780"/>
  <c r="I779"/>
  <c r="I778"/>
  <c r="I777"/>
  <c r="I776"/>
  <c r="U775"/>
  <c r="U764" s="1"/>
  <c r="T775"/>
  <c r="S775"/>
  <c r="R775"/>
  <c r="Q775"/>
  <c r="Q764" s="1"/>
  <c r="P775"/>
  <c r="O775"/>
  <c r="N775"/>
  <c r="M775"/>
  <c r="M764" s="1"/>
  <c r="L775"/>
  <c r="K775"/>
  <c r="J775"/>
  <c r="I774"/>
  <c r="I773"/>
  <c r="I772"/>
  <c r="I771"/>
  <c r="I770"/>
  <c r="I769"/>
  <c r="I768"/>
  <c r="I767"/>
  <c r="I766"/>
  <c r="U765"/>
  <c r="T765"/>
  <c r="T764" s="1"/>
  <c r="S765"/>
  <c r="R765"/>
  <c r="R764" s="1"/>
  <c r="Q765"/>
  <c r="P765"/>
  <c r="P764" s="1"/>
  <c r="O765"/>
  <c r="N765"/>
  <c r="N764" s="1"/>
  <c r="M765"/>
  <c r="L765"/>
  <c r="L764" s="1"/>
  <c r="K765"/>
  <c r="J765"/>
  <c r="J764" s="1"/>
  <c r="S764"/>
  <c r="O764"/>
  <c r="K764"/>
  <c r="I763"/>
  <c r="I762"/>
  <c r="U761"/>
  <c r="T761"/>
  <c r="S761"/>
  <c r="R761"/>
  <c r="Q761"/>
  <c r="P761"/>
  <c r="O761"/>
  <c r="N761"/>
  <c r="M761"/>
  <c r="L761"/>
  <c r="K761"/>
  <c r="J761"/>
  <c r="I760"/>
  <c r="I759"/>
  <c r="I758"/>
  <c r="U757"/>
  <c r="U756" s="1"/>
  <c r="T757"/>
  <c r="S757"/>
  <c r="S756" s="1"/>
  <c r="R757"/>
  <c r="R756"/>
  <c r="Q757"/>
  <c r="Q756" s="1"/>
  <c r="P757"/>
  <c r="P756" s="1"/>
  <c r="O757"/>
  <c r="N757"/>
  <c r="N756" s="1"/>
  <c r="M757"/>
  <c r="M756" s="1"/>
  <c r="L757"/>
  <c r="K757"/>
  <c r="K756" s="1"/>
  <c r="J757"/>
  <c r="O756"/>
  <c r="I755"/>
  <c r="U754"/>
  <c r="T754"/>
  <c r="S754"/>
  <c r="R754"/>
  <c r="Q754"/>
  <c r="P754"/>
  <c r="P745" s="1"/>
  <c r="O754"/>
  <c r="N754"/>
  <c r="M754"/>
  <c r="L754"/>
  <c r="K754"/>
  <c r="J754"/>
  <c r="I754" s="1"/>
  <c r="I753"/>
  <c r="I752"/>
  <c r="I751"/>
  <c r="I750"/>
  <c r="I749"/>
  <c r="I748"/>
  <c r="I747"/>
  <c r="U746"/>
  <c r="U745" s="1"/>
  <c r="T746"/>
  <c r="T745" s="1"/>
  <c r="S746"/>
  <c r="S745" s="1"/>
  <c r="R746"/>
  <c r="Q746"/>
  <c r="Q745"/>
  <c r="P746"/>
  <c r="O746"/>
  <c r="O745" s="1"/>
  <c r="N746"/>
  <c r="M746"/>
  <c r="M745" s="1"/>
  <c r="L746"/>
  <c r="L745" s="1"/>
  <c r="K746"/>
  <c r="K745" s="1"/>
  <c r="J746"/>
  <c r="R745"/>
  <c r="N745"/>
  <c r="I744"/>
  <c r="I743"/>
  <c r="I742"/>
  <c r="U741"/>
  <c r="T741"/>
  <c r="T740" s="1"/>
  <c r="S741"/>
  <c r="S740" s="1"/>
  <c r="R741"/>
  <c r="R740" s="1"/>
  <c r="R739" s="1"/>
  <c r="Q741"/>
  <c r="P741"/>
  <c r="P740" s="1"/>
  <c r="O741"/>
  <c r="O740" s="1"/>
  <c r="N741"/>
  <c r="N740" s="1"/>
  <c r="N739" s="1"/>
  <c r="M741"/>
  <c r="L741"/>
  <c r="L740" s="1"/>
  <c r="K741"/>
  <c r="J741"/>
  <c r="U740"/>
  <c r="Q740"/>
  <c r="M740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U704"/>
  <c r="T704"/>
  <c r="S704"/>
  <c r="R704"/>
  <c r="Q704"/>
  <c r="P704"/>
  <c r="O704"/>
  <c r="N704"/>
  <c r="M704"/>
  <c r="L704"/>
  <c r="K704"/>
  <c r="J704"/>
  <c r="U703"/>
  <c r="T703"/>
  <c r="S703"/>
  <c r="R703"/>
  <c r="Q703"/>
  <c r="P703"/>
  <c r="O703"/>
  <c r="N703"/>
  <c r="M703"/>
  <c r="L703"/>
  <c r="K703"/>
  <c r="J703"/>
  <c r="I702"/>
  <c r="I701"/>
  <c r="I700"/>
  <c r="I699"/>
  <c r="U698"/>
  <c r="U697"/>
  <c r="T698"/>
  <c r="S698"/>
  <c r="S697" s="1"/>
  <c r="R698"/>
  <c r="Q698"/>
  <c r="Q697" s="1"/>
  <c r="P698"/>
  <c r="O698"/>
  <c r="O697" s="1"/>
  <c r="N698"/>
  <c r="N697" s="1"/>
  <c r="M698"/>
  <c r="M697"/>
  <c r="L698"/>
  <c r="K698"/>
  <c r="K697" s="1"/>
  <c r="J698"/>
  <c r="T697"/>
  <c r="R697"/>
  <c r="P697"/>
  <c r="L697"/>
  <c r="J697"/>
  <c r="I696"/>
  <c r="I695"/>
  <c r="I694"/>
  <c r="U693"/>
  <c r="T693"/>
  <c r="S693"/>
  <c r="R693"/>
  <c r="Q693"/>
  <c r="P693"/>
  <c r="O693"/>
  <c r="N693"/>
  <c r="M693"/>
  <c r="L693"/>
  <c r="K693"/>
  <c r="J693"/>
  <c r="U692"/>
  <c r="T692"/>
  <c r="S692"/>
  <c r="R692"/>
  <c r="Q692"/>
  <c r="P692"/>
  <c r="O692"/>
  <c r="N692"/>
  <c r="M692"/>
  <c r="L692"/>
  <c r="K692"/>
  <c r="J692"/>
  <c r="I692" s="1"/>
  <c r="I691"/>
  <c r="I690"/>
  <c r="U689"/>
  <c r="T689"/>
  <c r="T688" s="1"/>
  <c r="S689"/>
  <c r="S688" s="1"/>
  <c r="R689"/>
  <c r="R688" s="1"/>
  <c r="Q689"/>
  <c r="P689"/>
  <c r="P688"/>
  <c r="O689"/>
  <c r="N689"/>
  <c r="N688" s="1"/>
  <c r="M689"/>
  <c r="L689"/>
  <c r="L688" s="1"/>
  <c r="K689"/>
  <c r="K688" s="1"/>
  <c r="J689"/>
  <c r="U688"/>
  <c r="Q688"/>
  <c r="O688"/>
  <c r="M688"/>
  <c r="I687"/>
  <c r="I686"/>
  <c r="U685"/>
  <c r="T685"/>
  <c r="S685"/>
  <c r="R685"/>
  <c r="Q685"/>
  <c r="P685"/>
  <c r="O685"/>
  <c r="N685"/>
  <c r="M685"/>
  <c r="L685"/>
  <c r="K685"/>
  <c r="J685"/>
  <c r="I685"/>
  <c r="I684"/>
  <c r="I683"/>
  <c r="U682"/>
  <c r="U681"/>
  <c r="T682"/>
  <c r="T681"/>
  <c r="S682"/>
  <c r="S681"/>
  <c r="R682"/>
  <c r="R681"/>
  <c r="Q682"/>
  <c r="Q681"/>
  <c r="P682"/>
  <c r="O682"/>
  <c r="O681" s="1"/>
  <c r="N682"/>
  <c r="N681" s="1"/>
  <c r="M682"/>
  <c r="M681" s="1"/>
  <c r="L682"/>
  <c r="L681" s="1"/>
  <c r="K682"/>
  <c r="J682"/>
  <c r="I682"/>
  <c r="P681"/>
  <c r="K681"/>
  <c r="I680"/>
  <c r="I679"/>
  <c r="I678"/>
  <c r="I677"/>
  <c r="I676"/>
  <c r="I675"/>
  <c r="I674"/>
  <c r="I673"/>
  <c r="I672"/>
  <c r="I671"/>
  <c r="M670"/>
  <c r="I670" s="1"/>
  <c r="U669"/>
  <c r="T669"/>
  <c r="S669"/>
  <c r="R669"/>
  <c r="Q669"/>
  <c r="P669"/>
  <c r="O669"/>
  <c r="N669"/>
  <c r="L669"/>
  <c r="K669"/>
  <c r="J669"/>
  <c r="I668"/>
  <c r="I667"/>
  <c r="I666"/>
  <c r="I665"/>
  <c r="I664"/>
  <c r="I663"/>
  <c r="I662"/>
  <c r="I661"/>
  <c r="I660"/>
  <c r="U659"/>
  <c r="T659"/>
  <c r="S659"/>
  <c r="R659"/>
  <c r="Q659"/>
  <c r="P659"/>
  <c r="O659"/>
  <c r="N659"/>
  <c r="L659"/>
  <c r="K659"/>
  <c r="J659"/>
  <c r="I658"/>
  <c r="I657"/>
  <c r="U656"/>
  <c r="T656"/>
  <c r="S656"/>
  <c r="R656"/>
  <c r="Q656"/>
  <c r="P656"/>
  <c r="O656"/>
  <c r="N656"/>
  <c r="M656"/>
  <c r="L656"/>
  <c r="K656"/>
  <c r="J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M637"/>
  <c r="I637"/>
  <c r="U636"/>
  <c r="T636"/>
  <c r="S636"/>
  <c r="R636"/>
  <c r="Q636"/>
  <c r="P636"/>
  <c r="O636"/>
  <c r="N636"/>
  <c r="M636"/>
  <c r="L636"/>
  <c r="K636"/>
  <c r="J636"/>
  <c r="I636" s="1"/>
  <c r="U635"/>
  <c r="T635"/>
  <c r="S635"/>
  <c r="R635"/>
  <c r="Q635"/>
  <c r="P635"/>
  <c r="O635"/>
  <c r="N635"/>
  <c r="M635"/>
  <c r="L635"/>
  <c r="K635"/>
  <c r="I634"/>
  <c r="I633"/>
  <c r="I632"/>
  <c r="I631"/>
  <c r="I630"/>
  <c r="I629"/>
  <c r="U628"/>
  <c r="T628"/>
  <c r="S628"/>
  <c r="R628"/>
  <c r="Q628"/>
  <c r="P628"/>
  <c r="O628"/>
  <c r="N628"/>
  <c r="M628"/>
  <c r="L628"/>
  <c r="L627"/>
  <c r="K628"/>
  <c r="K627"/>
  <c r="J628"/>
  <c r="U627"/>
  <c r="T627"/>
  <c r="S627"/>
  <c r="R627"/>
  <c r="Q627"/>
  <c r="P627"/>
  <c r="O627"/>
  <c r="N627"/>
  <c r="M627"/>
  <c r="J627"/>
  <c r="I626"/>
  <c r="I625"/>
  <c r="I624"/>
  <c r="I623"/>
  <c r="I622"/>
  <c r="I621"/>
  <c r="I620"/>
  <c r="I619"/>
  <c r="I618"/>
  <c r="I617"/>
  <c r="I616"/>
  <c r="U615"/>
  <c r="T615"/>
  <c r="S615"/>
  <c r="R615"/>
  <c r="Q615"/>
  <c r="P615"/>
  <c r="O615"/>
  <c r="N615"/>
  <c r="M615"/>
  <c r="L615"/>
  <c r="K615"/>
  <c r="J615"/>
  <c r="I615" s="1"/>
  <c r="I614"/>
  <c r="I613"/>
  <c r="I612"/>
  <c r="I611"/>
  <c r="I610"/>
  <c r="I609"/>
  <c r="I608"/>
  <c r="I607"/>
  <c r="U606"/>
  <c r="T606"/>
  <c r="S606"/>
  <c r="R606"/>
  <c r="Q606"/>
  <c r="P606"/>
  <c r="O606"/>
  <c r="N606"/>
  <c r="M606"/>
  <c r="L606"/>
  <c r="K606"/>
  <c r="J606"/>
  <c r="I605"/>
  <c r="I604"/>
  <c r="U603"/>
  <c r="T603"/>
  <c r="S603"/>
  <c r="R603"/>
  <c r="Q603"/>
  <c r="P603"/>
  <c r="O603"/>
  <c r="N603"/>
  <c r="M603"/>
  <c r="L603"/>
  <c r="K603"/>
  <c r="J603"/>
  <c r="I603"/>
  <c r="I602"/>
  <c r="I601"/>
  <c r="I600"/>
  <c r="I599"/>
  <c r="I598"/>
  <c r="I597"/>
  <c r="U596"/>
  <c r="T596"/>
  <c r="S596"/>
  <c r="R596"/>
  <c r="Q596"/>
  <c r="P596"/>
  <c r="O596"/>
  <c r="N596"/>
  <c r="M596"/>
  <c r="L596"/>
  <c r="K596"/>
  <c r="J596"/>
  <c r="N595"/>
  <c r="I593"/>
  <c r="U592"/>
  <c r="T592"/>
  <c r="S592"/>
  <c r="R592"/>
  <c r="Q592"/>
  <c r="Q589" s="1"/>
  <c r="P592"/>
  <c r="O592"/>
  <c r="N592"/>
  <c r="N589"/>
  <c r="M592"/>
  <c r="L592"/>
  <c r="K592"/>
  <c r="J592"/>
  <c r="I592" s="1"/>
  <c r="I591"/>
  <c r="U590"/>
  <c r="T590"/>
  <c r="T589" s="1"/>
  <c r="S590"/>
  <c r="S589" s="1"/>
  <c r="R590"/>
  <c r="R589" s="1"/>
  <c r="Q590"/>
  <c r="P590"/>
  <c r="P589" s="1"/>
  <c r="O590"/>
  <c r="N590"/>
  <c r="M590"/>
  <c r="L590"/>
  <c r="K590"/>
  <c r="K589" s="1"/>
  <c r="J590"/>
  <c r="U589"/>
  <c r="M589"/>
  <c r="I588"/>
  <c r="U587"/>
  <c r="T587"/>
  <c r="S587"/>
  <c r="R587"/>
  <c r="Q587"/>
  <c r="P587"/>
  <c r="O587"/>
  <c r="O583" s="1"/>
  <c r="N587"/>
  <c r="M587"/>
  <c r="L587"/>
  <c r="K587"/>
  <c r="J587"/>
  <c r="I587" s="1"/>
  <c r="L586"/>
  <c r="I586" s="1"/>
  <c r="L585"/>
  <c r="U584"/>
  <c r="U583" s="1"/>
  <c r="U557" s="1"/>
  <c r="T584"/>
  <c r="T583" s="1"/>
  <c r="S584"/>
  <c r="S583" s="1"/>
  <c r="R584"/>
  <c r="R583"/>
  <c r="Q584"/>
  <c r="P584"/>
  <c r="P583" s="1"/>
  <c r="O584"/>
  <c r="N584"/>
  <c r="N583" s="1"/>
  <c r="M584"/>
  <c r="M583" s="1"/>
  <c r="K584"/>
  <c r="K583" s="1"/>
  <c r="J584"/>
  <c r="I582"/>
  <c r="U581"/>
  <c r="T581"/>
  <c r="T558" s="1"/>
  <c r="T557" s="1"/>
  <c r="S581"/>
  <c r="R581"/>
  <c r="Q581"/>
  <c r="P581"/>
  <c r="O581"/>
  <c r="N581"/>
  <c r="M581"/>
  <c r="L581"/>
  <c r="K581"/>
  <c r="J581"/>
  <c r="I581" s="1"/>
  <c r="I580"/>
  <c r="I579"/>
  <c r="I578"/>
  <c r="I577"/>
  <c r="I576"/>
  <c r="I575"/>
  <c r="I574"/>
  <c r="I573"/>
  <c r="I572"/>
  <c r="I571"/>
  <c r="U570"/>
  <c r="T570"/>
  <c r="S570"/>
  <c r="S558" s="1"/>
  <c r="S557" s="1"/>
  <c r="R570"/>
  <c r="Q570"/>
  <c r="P570"/>
  <c r="O570"/>
  <c r="N570"/>
  <c r="M570"/>
  <c r="L570"/>
  <c r="K570"/>
  <c r="K558" s="1"/>
  <c r="J570"/>
  <c r="I569"/>
  <c r="I568"/>
  <c r="I567"/>
  <c r="I566"/>
  <c r="I565"/>
  <c r="I564"/>
  <c r="I563"/>
  <c r="I562"/>
  <c r="I561"/>
  <c r="I560"/>
  <c r="U559"/>
  <c r="U558" s="1"/>
  <c r="T559"/>
  <c r="S559"/>
  <c r="R559"/>
  <c r="Q559"/>
  <c r="P559"/>
  <c r="O559"/>
  <c r="O558" s="1"/>
  <c r="N559"/>
  <c r="M559"/>
  <c r="M558" s="1"/>
  <c r="L559"/>
  <c r="L558"/>
  <c r="K559"/>
  <c r="J559"/>
  <c r="I559" s="1"/>
  <c r="I556"/>
  <c r="U555"/>
  <c r="T555"/>
  <c r="T554" s="1"/>
  <c r="S555"/>
  <c r="R555"/>
  <c r="R554" s="1"/>
  <c r="Q555"/>
  <c r="P555"/>
  <c r="P554" s="1"/>
  <c r="O555"/>
  <c r="O554" s="1"/>
  <c r="N555"/>
  <c r="N554"/>
  <c r="M555"/>
  <c r="L555"/>
  <c r="L554" s="1"/>
  <c r="K555"/>
  <c r="J555"/>
  <c r="U554"/>
  <c r="S554"/>
  <c r="Q554"/>
  <c r="M554"/>
  <c r="K554"/>
  <c r="I553"/>
  <c r="I552"/>
  <c r="U551"/>
  <c r="U550" s="1"/>
  <c r="T551"/>
  <c r="S551"/>
  <c r="S550" s="1"/>
  <c r="R551"/>
  <c r="R550" s="1"/>
  <c r="Q551"/>
  <c r="Q550" s="1"/>
  <c r="P551"/>
  <c r="P550" s="1"/>
  <c r="O551"/>
  <c r="O550"/>
  <c r="N551"/>
  <c r="N550"/>
  <c r="M551"/>
  <c r="M550"/>
  <c r="L551"/>
  <c r="K551"/>
  <c r="K550" s="1"/>
  <c r="J551"/>
  <c r="T550"/>
  <c r="L550"/>
  <c r="I549"/>
  <c r="I548"/>
  <c r="U547"/>
  <c r="U546" s="1"/>
  <c r="T547"/>
  <c r="S547"/>
  <c r="S546" s="1"/>
  <c r="R547"/>
  <c r="R546" s="1"/>
  <c r="Q547"/>
  <c r="Q546" s="1"/>
  <c r="P547"/>
  <c r="P546" s="1"/>
  <c r="O547"/>
  <c r="O546"/>
  <c r="N547"/>
  <c r="N546"/>
  <c r="M547"/>
  <c r="M546"/>
  <c r="L547"/>
  <c r="K547"/>
  <c r="J547"/>
  <c r="T546"/>
  <c r="L546"/>
  <c r="I545"/>
  <c r="I544"/>
  <c r="U543"/>
  <c r="U542" s="1"/>
  <c r="T543"/>
  <c r="T542" s="1"/>
  <c r="S543"/>
  <c r="S542"/>
  <c r="R543"/>
  <c r="R542"/>
  <c r="Q543"/>
  <c r="Q542"/>
  <c r="P543"/>
  <c r="O543"/>
  <c r="O542" s="1"/>
  <c r="N543"/>
  <c r="N542" s="1"/>
  <c r="M543"/>
  <c r="M542" s="1"/>
  <c r="L543"/>
  <c r="L542" s="1"/>
  <c r="K543"/>
  <c r="K542" s="1"/>
  <c r="J543"/>
  <c r="P542"/>
  <c r="I541"/>
  <c r="I540"/>
  <c r="I539"/>
  <c r="I538"/>
  <c r="U537"/>
  <c r="U536" s="1"/>
  <c r="T537"/>
  <c r="T536" s="1"/>
  <c r="S537"/>
  <c r="S536"/>
  <c r="R537"/>
  <c r="R536"/>
  <c r="Q537"/>
  <c r="Q536"/>
  <c r="P537"/>
  <c r="O537"/>
  <c r="O536" s="1"/>
  <c r="N537"/>
  <c r="N536" s="1"/>
  <c r="M537"/>
  <c r="M536" s="1"/>
  <c r="L537"/>
  <c r="K537"/>
  <c r="K536" s="1"/>
  <c r="J537"/>
  <c r="P536"/>
  <c r="L536"/>
  <c r="I535"/>
  <c r="I534"/>
  <c r="I533"/>
  <c r="I532"/>
  <c r="I531"/>
  <c r="I530"/>
  <c r="I529"/>
  <c r="U528"/>
  <c r="T528"/>
  <c r="S528"/>
  <c r="R528"/>
  <c r="Q528"/>
  <c r="P528"/>
  <c r="O528"/>
  <c r="N528"/>
  <c r="M528"/>
  <c r="L528"/>
  <c r="K528"/>
  <c r="J528"/>
  <c r="I528" s="1"/>
  <c r="I527"/>
  <c r="I526"/>
  <c r="I525"/>
  <c r="I524"/>
  <c r="I523"/>
  <c r="I522"/>
  <c r="I521"/>
  <c r="I520"/>
  <c r="I519"/>
  <c r="U518"/>
  <c r="U517" s="1"/>
  <c r="T518"/>
  <c r="S518"/>
  <c r="R518"/>
  <c r="Q518"/>
  <c r="P518"/>
  <c r="O518"/>
  <c r="O517" s="1"/>
  <c r="N518"/>
  <c r="M518"/>
  <c r="M517" s="1"/>
  <c r="L518"/>
  <c r="K518"/>
  <c r="J518"/>
  <c r="Q517"/>
  <c r="I516"/>
  <c r="I515"/>
  <c r="U514"/>
  <c r="T514"/>
  <c r="S514"/>
  <c r="R514"/>
  <c r="R503" s="1"/>
  <c r="Q514"/>
  <c r="P514"/>
  <c r="O514"/>
  <c r="N514"/>
  <c r="M514"/>
  <c r="L514"/>
  <c r="K514"/>
  <c r="J514"/>
  <c r="I513"/>
  <c r="I512"/>
  <c r="I511"/>
  <c r="I510"/>
  <c r="I509"/>
  <c r="I508"/>
  <c r="I507"/>
  <c r="I506"/>
  <c r="I505"/>
  <c r="U504"/>
  <c r="U503" s="1"/>
  <c r="T504"/>
  <c r="S504"/>
  <c r="S503" s="1"/>
  <c r="R504"/>
  <c r="Q504"/>
  <c r="Q503" s="1"/>
  <c r="P504"/>
  <c r="P503"/>
  <c r="O504"/>
  <c r="O503" s="1"/>
  <c r="N504"/>
  <c r="N503" s="1"/>
  <c r="M504"/>
  <c r="M503" s="1"/>
  <c r="L504"/>
  <c r="L503" s="1"/>
  <c r="K504"/>
  <c r="K503" s="1"/>
  <c r="J504"/>
  <c r="I504" s="1"/>
  <c r="J503"/>
  <c r="I502"/>
  <c r="I501"/>
  <c r="I500"/>
  <c r="I499"/>
  <c r="U498"/>
  <c r="T498"/>
  <c r="T497" s="1"/>
  <c r="S498"/>
  <c r="S497" s="1"/>
  <c r="R498"/>
  <c r="R497" s="1"/>
  <c r="Q498"/>
  <c r="Q497" s="1"/>
  <c r="P498"/>
  <c r="P497" s="1"/>
  <c r="O498"/>
  <c r="O497" s="1"/>
  <c r="N498"/>
  <c r="N497" s="1"/>
  <c r="M498"/>
  <c r="L498"/>
  <c r="L497"/>
  <c r="K498"/>
  <c r="K497"/>
  <c r="J498"/>
  <c r="U497"/>
  <c r="M497"/>
  <c r="I495"/>
  <c r="U494"/>
  <c r="U493" s="1"/>
  <c r="T494"/>
  <c r="T493"/>
  <c r="S494"/>
  <c r="R494"/>
  <c r="R493" s="1"/>
  <c r="Q494"/>
  <c r="P494"/>
  <c r="P493" s="1"/>
  <c r="O494"/>
  <c r="N494"/>
  <c r="N493" s="1"/>
  <c r="M494"/>
  <c r="M493" s="1"/>
  <c r="L494"/>
  <c r="L493"/>
  <c r="K494"/>
  <c r="J494"/>
  <c r="S493"/>
  <c r="Q493"/>
  <c r="O493"/>
  <c r="K493"/>
  <c r="I491"/>
  <c r="I490"/>
  <c r="U489"/>
  <c r="T489"/>
  <c r="T488" s="1"/>
  <c r="S489"/>
  <c r="S488" s="1"/>
  <c r="R489"/>
  <c r="R488" s="1"/>
  <c r="Q489"/>
  <c r="P489"/>
  <c r="P488"/>
  <c r="O489"/>
  <c r="N489"/>
  <c r="N488" s="1"/>
  <c r="M489"/>
  <c r="L489"/>
  <c r="L488" s="1"/>
  <c r="K489"/>
  <c r="K488" s="1"/>
  <c r="J489"/>
  <c r="U488"/>
  <c r="Q488"/>
  <c r="O488"/>
  <c r="M488"/>
  <c r="I487"/>
  <c r="I486"/>
  <c r="I485"/>
  <c r="I484"/>
  <c r="I483"/>
  <c r="U482"/>
  <c r="T482"/>
  <c r="S482"/>
  <c r="R482"/>
  <c r="Q482"/>
  <c r="P482"/>
  <c r="O482"/>
  <c r="N482"/>
  <c r="M482"/>
  <c r="L482"/>
  <c r="K482"/>
  <c r="J482"/>
  <c r="I482" s="1"/>
  <c r="I481"/>
  <c r="I480"/>
  <c r="U479"/>
  <c r="U478" s="1"/>
  <c r="T479"/>
  <c r="S479"/>
  <c r="S478" s="1"/>
  <c r="R479"/>
  <c r="R478"/>
  <c r="Q479"/>
  <c r="Q478" s="1"/>
  <c r="P479"/>
  <c r="P478" s="1"/>
  <c r="O479"/>
  <c r="O478" s="1"/>
  <c r="N479"/>
  <c r="N478" s="1"/>
  <c r="M479"/>
  <c r="M478" s="1"/>
  <c r="L479"/>
  <c r="K479"/>
  <c r="K478" s="1"/>
  <c r="J479"/>
  <c r="I477"/>
  <c r="U476"/>
  <c r="T476"/>
  <c r="S476"/>
  <c r="R476"/>
  <c r="Q476"/>
  <c r="P476"/>
  <c r="O476"/>
  <c r="N476"/>
  <c r="M476"/>
  <c r="L476"/>
  <c r="K476"/>
  <c r="J476"/>
  <c r="I475"/>
  <c r="I474"/>
  <c r="I473"/>
  <c r="U472"/>
  <c r="U471"/>
  <c r="T472"/>
  <c r="S472"/>
  <c r="S471" s="1"/>
  <c r="R472"/>
  <c r="R471" s="1"/>
  <c r="Q472"/>
  <c r="Q471" s="1"/>
  <c r="P472"/>
  <c r="P471" s="1"/>
  <c r="O472"/>
  <c r="O471" s="1"/>
  <c r="N472"/>
  <c r="N471" s="1"/>
  <c r="M472"/>
  <c r="M471" s="1"/>
  <c r="L472"/>
  <c r="K472"/>
  <c r="J472"/>
  <c r="T471"/>
  <c r="L471"/>
  <c r="I470"/>
  <c r="I469"/>
  <c r="I468"/>
  <c r="I467"/>
  <c r="I466"/>
  <c r="I465"/>
  <c r="I464"/>
  <c r="I463"/>
  <c r="U462"/>
  <c r="T462"/>
  <c r="T461" s="1"/>
  <c r="S462"/>
  <c r="S461" s="1"/>
  <c r="R462"/>
  <c r="R461" s="1"/>
  <c r="Q462"/>
  <c r="P462"/>
  <c r="P461" s="1"/>
  <c r="O462"/>
  <c r="O461" s="1"/>
  <c r="N462"/>
  <c r="N461" s="1"/>
  <c r="M462"/>
  <c r="L462"/>
  <c r="L461" s="1"/>
  <c r="K462"/>
  <c r="K461" s="1"/>
  <c r="J462"/>
  <c r="U461"/>
  <c r="Q461"/>
  <c r="M461"/>
  <c r="I460"/>
  <c r="I459"/>
  <c r="U458"/>
  <c r="U457" s="1"/>
  <c r="T458"/>
  <c r="T457" s="1"/>
  <c r="S458"/>
  <c r="S457"/>
  <c r="R458"/>
  <c r="Q458"/>
  <c r="Q457" s="1"/>
  <c r="P458"/>
  <c r="P457" s="1"/>
  <c r="O458"/>
  <c r="O457" s="1"/>
  <c r="N458"/>
  <c r="M458"/>
  <c r="M457" s="1"/>
  <c r="L458"/>
  <c r="L457" s="1"/>
  <c r="K458"/>
  <c r="K457"/>
  <c r="J458"/>
  <c r="I458"/>
  <c r="R457"/>
  <c r="N457"/>
  <c r="J457"/>
  <c r="I456"/>
  <c r="U455"/>
  <c r="T455"/>
  <c r="S455"/>
  <c r="R455"/>
  <c r="Q455"/>
  <c r="P455"/>
  <c r="O455"/>
  <c r="N455"/>
  <c r="M455"/>
  <c r="L455"/>
  <c r="K455"/>
  <c r="J455"/>
  <c r="I455" s="1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U427"/>
  <c r="T427"/>
  <c r="T426"/>
  <c r="S427"/>
  <c r="R427"/>
  <c r="R426" s="1"/>
  <c r="Q427"/>
  <c r="P427"/>
  <c r="P426" s="1"/>
  <c r="O427"/>
  <c r="N427"/>
  <c r="N426" s="1"/>
  <c r="M427"/>
  <c r="L427"/>
  <c r="K427"/>
  <c r="K426" s="1"/>
  <c r="J427"/>
  <c r="I425"/>
  <c r="U424"/>
  <c r="T424"/>
  <c r="S424"/>
  <c r="R424"/>
  <c r="Q424"/>
  <c r="P424"/>
  <c r="O424"/>
  <c r="N424"/>
  <c r="M424"/>
  <c r="L424"/>
  <c r="K424"/>
  <c r="J424"/>
  <c r="I424" s="1"/>
  <c r="I423"/>
  <c r="I422"/>
  <c r="U421"/>
  <c r="U420" s="1"/>
  <c r="T421"/>
  <c r="T420" s="1"/>
  <c r="S421"/>
  <c r="S420" s="1"/>
  <c r="R421"/>
  <c r="R420" s="1"/>
  <c r="Q421"/>
  <c r="Q420" s="1"/>
  <c r="P421"/>
  <c r="P420" s="1"/>
  <c r="O421"/>
  <c r="O420"/>
  <c r="N421"/>
  <c r="N420"/>
  <c r="M421"/>
  <c r="M420"/>
  <c r="L421"/>
  <c r="L420"/>
  <c r="K421"/>
  <c r="K420"/>
  <c r="J421"/>
  <c r="I421"/>
  <c r="I419"/>
  <c r="J418"/>
  <c r="I417"/>
  <c r="I416"/>
  <c r="I415"/>
  <c r="I414"/>
  <c r="U413"/>
  <c r="U412" s="1"/>
  <c r="T413"/>
  <c r="T412" s="1"/>
  <c r="S413"/>
  <c r="R413"/>
  <c r="R412"/>
  <c r="Q413"/>
  <c r="P413"/>
  <c r="P412" s="1"/>
  <c r="O413"/>
  <c r="N413"/>
  <c r="N412" s="1"/>
  <c r="M413"/>
  <c r="M412" s="1"/>
  <c r="L413"/>
  <c r="L412" s="1"/>
  <c r="K413"/>
  <c r="K412" s="1"/>
  <c r="S412"/>
  <c r="Q412"/>
  <c r="O412"/>
  <c r="I411"/>
  <c r="I410"/>
  <c r="I409"/>
  <c r="I408"/>
  <c r="I407"/>
  <c r="I406"/>
  <c r="I405"/>
  <c r="I404"/>
  <c r="I403"/>
  <c r="I402"/>
  <c r="U401"/>
  <c r="T401"/>
  <c r="S401"/>
  <c r="R401"/>
  <c r="Q401"/>
  <c r="P401"/>
  <c r="O401"/>
  <c r="N401"/>
  <c r="M401"/>
  <c r="L401"/>
  <c r="K401"/>
  <c r="J401"/>
  <c r="I401" s="1"/>
  <c r="I400"/>
  <c r="I399"/>
  <c r="I398"/>
  <c r="I397"/>
  <c r="I396"/>
  <c r="I395"/>
  <c r="U394"/>
  <c r="U393" s="1"/>
  <c r="T394"/>
  <c r="T393" s="1"/>
  <c r="S394"/>
  <c r="S393" s="1"/>
  <c r="R394"/>
  <c r="R393" s="1"/>
  <c r="Q394"/>
  <c r="Q393" s="1"/>
  <c r="P394"/>
  <c r="P393" s="1"/>
  <c r="O394"/>
  <c r="O393"/>
  <c r="N394"/>
  <c r="N393"/>
  <c r="M394"/>
  <c r="M393"/>
  <c r="L394"/>
  <c r="L393"/>
  <c r="K394"/>
  <c r="K393"/>
  <c r="J394"/>
  <c r="I394"/>
  <c r="I392"/>
  <c r="U391"/>
  <c r="U390" s="1"/>
  <c r="T391"/>
  <c r="T390" s="1"/>
  <c r="S391"/>
  <c r="R391"/>
  <c r="R390"/>
  <c r="Q391"/>
  <c r="P391"/>
  <c r="P390" s="1"/>
  <c r="O391"/>
  <c r="N391"/>
  <c r="N390" s="1"/>
  <c r="M391"/>
  <c r="M390" s="1"/>
  <c r="L391"/>
  <c r="L390" s="1"/>
  <c r="K391"/>
  <c r="J391"/>
  <c r="I391"/>
  <c r="S390"/>
  <c r="Q390"/>
  <c r="O390"/>
  <c r="K390"/>
  <c r="I389"/>
  <c r="U388"/>
  <c r="T388"/>
  <c r="S388"/>
  <c r="R388"/>
  <c r="Q388"/>
  <c r="P388"/>
  <c r="O388"/>
  <c r="O382" s="1"/>
  <c r="O320" s="1"/>
  <c r="N388"/>
  <c r="M388"/>
  <c r="L388"/>
  <c r="K388"/>
  <c r="J388"/>
  <c r="I388"/>
  <c r="I387"/>
  <c r="U386"/>
  <c r="T386"/>
  <c r="S386"/>
  <c r="R386"/>
  <c r="Q386"/>
  <c r="P386"/>
  <c r="O386"/>
  <c r="N386"/>
  <c r="M386"/>
  <c r="L386"/>
  <c r="K386"/>
  <c r="J386"/>
  <c r="I385"/>
  <c r="I384"/>
  <c r="U383"/>
  <c r="T383"/>
  <c r="T382" s="1"/>
  <c r="S383"/>
  <c r="S382" s="1"/>
  <c r="R383"/>
  <c r="Q383"/>
  <c r="Q382" s="1"/>
  <c r="P383"/>
  <c r="P382"/>
  <c r="O383"/>
  <c r="N383"/>
  <c r="N382" s="1"/>
  <c r="M383"/>
  <c r="L383"/>
  <c r="L382" s="1"/>
  <c r="K383"/>
  <c r="J383"/>
  <c r="I381"/>
  <c r="U380"/>
  <c r="T380"/>
  <c r="S380"/>
  <c r="R380"/>
  <c r="Q380"/>
  <c r="P380"/>
  <c r="O380"/>
  <c r="N380"/>
  <c r="M380"/>
  <c r="L380"/>
  <c r="K380"/>
  <c r="J380"/>
  <c r="I380"/>
  <c r="I379"/>
  <c r="U378"/>
  <c r="T378"/>
  <c r="S378"/>
  <c r="R378"/>
  <c r="Q378"/>
  <c r="Q366" s="1"/>
  <c r="P378"/>
  <c r="O378"/>
  <c r="N378"/>
  <c r="M378"/>
  <c r="L378"/>
  <c r="K378"/>
  <c r="J378"/>
  <c r="I378"/>
  <c r="I377"/>
  <c r="I376"/>
  <c r="I375"/>
  <c r="I374"/>
  <c r="I373"/>
  <c r="I372"/>
  <c r="I371"/>
  <c r="I370"/>
  <c r="I369"/>
  <c r="I368"/>
  <c r="U367"/>
  <c r="T367"/>
  <c r="T366" s="1"/>
  <c r="S367"/>
  <c r="R367"/>
  <c r="Q367"/>
  <c r="P367"/>
  <c r="P366" s="1"/>
  <c r="O367"/>
  <c r="O366"/>
  <c r="N367"/>
  <c r="M367"/>
  <c r="L367"/>
  <c r="K367"/>
  <c r="K366" s="1"/>
  <c r="J367"/>
  <c r="S366"/>
  <c r="I365"/>
  <c r="I364"/>
  <c r="I363"/>
  <c r="I362"/>
  <c r="I361"/>
  <c r="I360"/>
  <c r="I359"/>
  <c r="I358"/>
  <c r="I357"/>
  <c r="I356"/>
  <c r="U355"/>
  <c r="T355"/>
  <c r="S355"/>
  <c r="R355"/>
  <c r="Q355"/>
  <c r="P355"/>
  <c r="O355"/>
  <c r="N355"/>
  <c r="M355"/>
  <c r="L355"/>
  <c r="K355"/>
  <c r="J355"/>
  <c r="I355" s="1"/>
  <c r="I354"/>
  <c r="I353"/>
  <c r="I352"/>
  <c r="I351"/>
  <c r="U350"/>
  <c r="U349" s="1"/>
  <c r="T350"/>
  <c r="T349" s="1"/>
  <c r="S350"/>
  <c r="S349" s="1"/>
  <c r="R350"/>
  <c r="R349" s="1"/>
  <c r="Q350"/>
  <c r="Q349" s="1"/>
  <c r="P350"/>
  <c r="P349" s="1"/>
  <c r="O350"/>
  <c r="O349" s="1"/>
  <c r="N350"/>
  <c r="N349" s="1"/>
  <c r="M350"/>
  <c r="M349" s="1"/>
  <c r="L350"/>
  <c r="L349" s="1"/>
  <c r="K350"/>
  <c r="K349" s="1"/>
  <c r="J350"/>
  <c r="I348"/>
  <c r="I347"/>
  <c r="I346"/>
  <c r="I345"/>
  <c r="I344"/>
  <c r="I343"/>
  <c r="I342"/>
  <c r="I341"/>
  <c r="U340"/>
  <c r="U339" s="1"/>
  <c r="T340"/>
  <c r="T339" s="1"/>
  <c r="S340"/>
  <c r="S339" s="1"/>
  <c r="R340"/>
  <c r="R339" s="1"/>
  <c r="Q340"/>
  <c r="Q339"/>
  <c r="P340"/>
  <c r="O340"/>
  <c r="O339" s="1"/>
  <c r="N340"/>
  <c r="N339" s="1"/>
  <c r="M340"/>
  <c r="M339" s="1"/>
  <c r="L340"/>
  <c r="L339" s="1"/>
  <c r="K340"/>
  <c r="K339" s="1"/>
  <c r="J340"/>
  <c r="I340" s="1"/>
  <c r="P339"/>
  <c r="I338"/>
  <c r="I337"/>
  <c r="I336"/>
  <c r="I335"/>
  <c r="I334"/>
  <c r="I333"/>
  <c r="I332"/>
  <c r="I331"/>
  <c r="I330"/>
  <c r="I329"/>
  <c r="U328"/>
  <c r="U327" s="1"/>
  <c r="T328"/>
  <c r="T327" s="1"/>
  <c r="S328"/>
  <c r="S327" s="1"/>
  <c r="R328"/>
  <c r="R327" s="1"/>
  <c r="Q328"/>
  <c r="Q327" s="1"/>
  <c r="P328"/>
  <c r="P327" s="1"/>
  <c r="O328"/>
  <c r="O327" s="1"/>
  <c r="N328"/>
  <c r="N327" s="1"/>
  <c r="M328"/>
  <c r="M327" s="1"/>
  <c r="L328"/>
  <c r="L327" s="1"/>
  <c r="K328"/>
  <c r="K327" s="1"/>
  <c r="J328"/>
  <c r="I326"/>
  <c r="I325"/>
  <c r="I324"/>
  <c r="I323"/>
  <c r="U322"/>
  <c r="U321" s="1"/>
  <c r="T322"/>
  <c r="T321" s="1"/>
  <c r="S322"/>
  <c r="S321" s="1"/>
  <c r="R322"/>
  <c r="Q322"/>
  <c r="Q321"/>
  <c r="P322"/>
  <c r="O322"/>
  <c r="O321" s="1"/>
  <c r="N322"/>
  <c r="M322"/>
  <c r="M321" s="1"/>
  <c r="L322"/>
  <c r="L321" s="1"/>
  <c r="K322"/>
  <c r="K321" s="1"/>
  <c r="J322"/>
  <c r="I322" s="1"/>
  <c r="R321"/>
  <c r="P321"/>
  <c r="N321"/>
  <c r="I319"/>
  <c r="U318"/>
  <c r="U317"/>
  <c r="T318"/>
  <c r="S318"/>
  <c r="S317" s="1"/>
  <c r="R318"/>
  <c r="Q318"/>
  <c r="Q317" s="1"/>
  <c r="P318"/>
  <c r="O318"/>
  <c r="O317" s="1"/>
  <c r="N318"/>
  <c r="N317" s="1"/>
  <c r="M318"/>
  <c r="M317"/>
  <c r="L318"/>
  <c r="K318"/>
  <c r="K317" s="1"/>
  <c r="J318"/>
  <c r="T317"/>
  <c r="R317"/>
  <c r="P317"/>
  <c r="L317"/>
  <c r="J317"/>
  <c r="I316"/>
  <c r="I315"/>
  <c r="I314"/>
  <c r="U313"/>
  <c r="T313"/>
  <c r="T301" s="1"/>
  <c r="S313"/>
  <c r="R313"/>
  <c r="R301" s="1"/>
  <c r="Q313"/>
  <c r="P313"/>
  <c r="O313"/>
  <c r="N313"/>
  <c r="M313"/>
  <c r="L313"/>
  <c r="L301" s="1"/>
  <c r="K313"/>
  <c r="J313"/>
  <c r="J301" s="1"/>
  <c r="I312"/>
  <c r="I311"/>
  <c r="I310"/>
  <c r="I309"/>
  <c r="I308"/>
  <c r="I307"/>
  <c r="I306"/>
  <c r="I305"/>
  <c r="I304"/>
  <c r="I303"/>
  <c r="U302"/>
  <c r="U301"/>
  <c r="T302"/>
  <c r="S302"/>
  <c r="S301" s="1"/>
  <c r="R302"/>
  <c r="Q302"/>
  <c r="Q301" s="1"/>
  <c r="P302"/>
  <c r="O302"/>
  <c r="O301" s="1"/>
  <c r="N302"/>
  <c r="M302"/>
  <c r="M301"/>
  <c r="L302"/>
  <c r="K302"/>
  <c r="K301" s="1"/>
  <c r="J302"/>
  <c r="P301"/>
  <c r="I300"/>
  <c r="I299"/>
  <c r="I298"/>
  <c r="I297"/>
  <c r="I296"/>
  <c r="L295"/>
  <c r="I295"/>
  <c r="L294"/>
  <c r="I294"/>
  <c r="L293"/>
  <c r="I293"/>
  <c r="I292"/>
  <c r="U291"/>
  <c r="U290" s="1"/>
  <c r="T291"/>
  <c r="T290" s="1"/>
  <c r="S291"/>
  <c r="S290" s="1"/>
  <c r="R291"/>
  <c r="R290" s="1"/>
  <c r="Q291"/>
  <c r="Q290" s="1"/>
  <c r="P291"/>
  <c r="O291"/>
  <c r="O290" s="1"/>
  <c r="N291"/>
  <c r="N290" s="1"/>
  <c r="M291"/>
  <c r="M290" s="1"/>
  <c r="K291"/>
  <c r="K290" s="1"/>
  <c r="J291"/>
  <c r="P290"/>
  <c r="I289"/>
  <c r="I288"/>
  <c r="U287"/>
  <c r="T287"/>
  <c r="T209" s="1"/>
  <c r="S287"/>
  <c r="R287"/>
  <c r="R209" s="1"/>
  <c r="R208" s="1"/>
  <c r="Q287"/>
  <c r="P287"/>
  <c r="O287"/>
  <c r="N287"/>
  <c r="N209" s="1"/>
  <c r="M287"/>
  <c r="L287"/>
  <c r="K287"/>
  <c r="J287"/>
  <c r="I287" s="1"/>
  <c r="I286"/>
  <c r="I285"/>
  <c r="I284"/>
  <c r="I283"/>
  <c r="I282"/>
  <c r="I281"/>
  <c r="I280"/>
  <c r="I279"/>
  <c r="I278"/>
  <c r="I277"/>
  <c r="U276"/>
  <c r="U209"/>
  <c r="U208" s="1"/>
  <c r="T276"/>
  <c r="S276"/>
  <c r="S209" s="1"/>
  <c r="S210" s="1"/>
  <c r="R276"/>
  <c r="Q276"/>
  <c r="Q209" s="1"/>
  <c r="Q208" s="1"/>
  <c r="P276"/>
  <c r="O276"/>
  <c r="O209"/>
  <c r="O210" s="1"/>
  <c r="N276"/>
  <c r="M276"/>
  <c r="M209" s="1"/>
  <c r="M208" s="1"/>
  <c r="L276"/>
  <c r="K276"/>
  <c r="J276"/>
  <c r="I275"/>
  <c r="I274"/>
  <c r="I273"/>
  <c r="I272"/>
  <c r="I271"/>
  <c r="I270"/>
  <c r="L269"/>
  <c r="I269" s="1"/>
  <c r="L268"/>
  <c r="I268" s="1"/>
  <c r="L267"/>
  <c r="I267" s="1"/>
  <c r="L266"/>
  <c r="I266" s="1"/>
  <c r="L265"/>
  <c r="I265" s="1"/>
  <c r="L264"/>
  <c r="I264" s="1"/>
  <c r="L263"/>
  <c r="J263"/>
  <c r="I263" s="1"/>
  <c r="J262"/>
  <c r="I262" s="1"/>
  <c r="J261"/>
  <c r="I261" s="1"/>
  <c r="J260"/>
  <c r="I260"/>
  <c r="I259"/>
  <c r="I258"/>
  <c r="I257"/>
  <c r="I256"/>
  <c r="L255"/>
  <c r="I255"/>
  <c r="L254"/>
  <c r="I254"/>
  <c r="I253"/>
  <c r="I252"/>
  <c r="I251"/>
  <c r="I250"/>
  <c r="I249"/>
  <c r="L248"/>
  <c r="I248" s="1"/>
  <c r="L247"/>
  <c r="I247" s="1"/>
  <c r="L246"/>
  <c r="I246" s="1"/>
  <c r="L245"/>
  <c r="I245" s="1"/>
  <c r="L244"/>
  <c r="I244" s="1"/>
  <c r="L243"/>
  <c r="I243" s="1"/>
  <c r="I242"/>
  <c r="L241"/>
  <c r="I241"/>
  <c r="L240"/>
  <c r="I240"/>
  <c r="L239"/>
  <c r="I239"/>
  <c r="L238"/>
  <c r="I238"/>
  <c r="L237"/>
  <c r="I237"/>
  <c r="I236"/>
  <c r="L235"/>
  <c r="I235" s="1"/>
  <c r="L234"/>
  <c r="I234" s="1"/>
  <c r="L233"/>
  <c r="I233" s="1"/>
  <c r="I232"/>
  <c r="I231"/>
  <c r="L230"/>
  <c r="I230" s="1"/>
  <c r="L229"/>
  <c r="I229" s="1"/>
  <c r="L228"/>
  <c r="I228" s="1"/>
  <c r="L227"/>
  <c r="I227" s="1"/>
  <c r="J226"/>
  <c r="I226" s="1"/>
  <c r="J225"/>
  <c r="I225" s="1"/>
  <c r="J224"/>
  <c r="I224" s="1"/>
  <c r="L223"/>
  <c r="J223"/>
  <c r="I223"/>
  <c r="J222"/>
  <c r="I222"/>
  <c r="J221"/>
  <c r="I221"/>
  <c r="J220"/>
  <c r="I220"/>
  <c r="J219"/>
  <c r="I219"/>
  <c r="J218"/>
  <c r="I218"/>
  <c r="J217"/>
  <c r="I217"/>
  <c r="J216"/>
  <c r="I216"/>
  <c r="J215"/>
  <c r="I215"/>
  <c r="K214"/>
  <c r="I214"/>
  <c r="K213"/>
  <c r="I213"/>
  <c r="J212"/>
  <c r="I212"/>
  <c r="J211"/>
  <c r="I211"/>
  <c r="T208"/>
  <c r="P209"/>
  <c r="P208" s="1"/>
  <c r="P207" s="1"/>
  <c r="N208"/>
  <c r="K209"/>
  <c r="K210"/>
  <c r="I206"/>
  <c r="U205"/>
  <c r="U204" s="1"/>
  <c r="T205"/>
  <c r="T204"/>
  <c r="S205"/>
  <c r="R205"/>
  <c r="R204" s="1"/>
  <c r="Q205"/>
  <c r="P205"/>
  <c r="P204" s="1"/>
  <c r="O205"/>
  <c r="O204" s="1"/>
  <c r="N205"/>
  <c r="N204" s="1"/>
  <c r="M205"/>
  <c r="M204" s="1"/>
  <c r="L205"/>
  <c r="L204"/>
  <c r="K205"/>
  <c r="J205"/>
  <c r="I205" s="1"/>
  <c r="S204"/>
  <c r="Q204"/>
  <c r="K204"/>
  <c r="I203"/>
  <c r="I202"/>
  <c r="I201"/>
  <c r="I200"/>
  <c r="I199"/>
  <c r="I198"/>
  <c r="I197"/>
  <c r="I196"/>
  <c r="I195"/>
  <c r="I194"/>
  <c r="U193"/>
  <c r="T193"/>
  <c r="S193"/>
  <c r="R193"/>
  <c r="Q193"/>
  <c r="P193"/>
  <c r="O193"/>
  <c r="N193"/>
  <c r="M193"/>
  <c r="L193"/>
  <c r="K193"/>
  <c r="J193"/>
  <c r="I193" s="1"/>
  <c r="I192"/>
  <c r="I191"/>
  <c r="I190"/>
  <c r="I189"/>
  <c r="I188"/>
  <c r="U187"/>
  <c r="T187"/>
  <c r="S187"/>
  <c r="R187"/>
  <c r="Q187"/>
  <c r="P187"/>
  <c r="O187"/>
  <c r="N187"/>
  <c r="M187"/>
  <c r="L187"/>
  <c r="K187"/>
  <c r="J187"/>
  <c r="I186"/>
  <c r="I185"/>
  <c r="I184"/>
  <c r="I183"/>
  <c r="I182"/>
  <c r="I181"/>
  <c r="I180"/>
  <c r="I179"/>
  <c r="I178"/>
  <c r="I177"/>
  <c r="U176"/>
  <c r="U175" s="1"/>
  <c r="T176"/>
  <c r="S176"/>
  <c r="S175"/>
  <c r="R176"/>
  <c r="Q176"/>
  <c r="Q175" s="1"/>
  <c r="P176"/>
  <c r="O176"/>
  <c r="O175" s="1"/>
  <c r="N176"/>
  <c r="M176"/>
  <c r="M175" s="1"/>
  <c r="L176"/>
  <c r="L175" s="1"/>
  <c r="K176"/>
  <c r="K175"/>
  <c r="J176"/>
  <c r="I176"/>
  <c r="I174"/>
  <c r="U173"/>
  <c r="T173"/>
  <c r="S173"/>
  <c r="R173"/>
  <c r="Q173"/>
  <c r="P173"/>
  <c r="O173"/>
  <c r="N173"/>
  <c r="M173"/>
  <c r="L173"/>
  <c r="K173"/>
  <c r="J173"/>
  <c r="I172"/>
  <c r="I171"/>
  <c r="I170"/>
  <c r="I169"/>
  <c r="U168"/>
  <c r="T168"/>
  <c r="S168"/>
  <c r="S167" s="1"/>
  <c r="R168"/>
  <c r="Q168"/>
  <c r="Q167" s="1"/>
  <c r="P168"/>
  <c r="O168"/>
  <c r="O167" s="1"/>
  <c r="N168"/>
  <c r="M168"/>
  <c r="L168"/>
  <c r="K168"/>
  <c r="J168"/>
  <c r="K167"/>
  <c r="I166"/>
  <c r="I165"/>
  <c r="I164"/>
  <c r="I163"/>
  <c r="I162"/>
  <c r="I161"/>
  <c r="I160"/>
  <c r="I159"/>
  <c r="I158"/>
  <c r="I157"/>
  <c r="U156"/>
  <c r="T156"/>
  <c r="S156"/>
  <c r="R156"/>
  <c r="Q156"/>
  <c r="P156"/>
  <c r="O156"/>
  <c r="N156"/>
  <c r="M156"/>
  <c r="L156"/>
  <c r="K156"/>
  <c r="J156"/>
  <c r="I156" s="1"/>
  <c r="I155"/>
  <c r="I154"/>
  <c r="I153"/>
  <c r="I152"/>
  <c r="I151"/>
  <c r="I150"/>
  <c r="I149"/>
  <c r="I148"/>
  <c r="I147"/>
  <c r="I146"/>
  <c r="U145"/>
  <c r="U144"/>
  <c r="T145"/>
  <c r="T144"/>
  <c r="S145"/>
  <c r="S144"/>
  <c r="R145"/>
  <c r="R144"/>
  <c r="Q145"/>
  <c r="Q144"/>
  <c r="P145"/>
  <c r="O145"/>
  <c r="O144" s="1"/>
  <c r="N145"/>
  <c r="M145"/>
  <c r="M144" s="1"/>
  <c r="L145"/>
  <c r="K145"/>
  <c r="K144" s="1"/>
  <c r="J145"/>
  <c r="P144"/>
  <c r="I143"/>
  <c r="I142"/>
  <c r="I141"/>
  <c r="I140"/>
  <c r="U139"/>
  <c r="T139"/>
  <c r="S139"/>
  <c r="R139"/>
  <c r="Q139"/>
  <c r="P139"/>
  <c r="P134" s="1"/>
  <c r="O139"/>
  <c r="N139"/>
  <c r="M139"/>
  <c r="L139"/>
  <c r="K139"/>
  <c r="J139"/>
  <c r="I139" s="1"/>
  <c r="I138"/>
  <c r="I137"/>
  <c r="I136"/>
  <c r="U135"/>
  <c r="U134" s="1"/>
  <c r="T135"/>
  <c r="S135"/>
  <c r="S134" s="1"/>
  <c r="R135"/>
  <c r="Q135"/>
  <c r="Q134"/>
  <c r="P135"/>
  <c r="O135"/>
  <c r="O134" s="1"/>
  <c r="N135"/>
  <c r="M135"/>
  <c r="M134" s="1"/>
  <c r="L135"/>
  <c r="L134" s="1"/>
  <c r="K135"/>
  <c r="K134" s="1"/>
  <c r="J135"/>
  <c r="I135" s="1"/>
  <c r="I133"/>
  <c r="U132"/>
  <c r="T132"/>
  <c r="S132"/>
  <c r="R132"/>
  <c r="R128" s="1"/>
  <c r="Q132"/>
  <c r="P132"/>
  <c r="O132"/>
  <c r="N132"/>
  <c r="M132"/>
  <c r="L132"/>
  <c r="K132"/>
  <c r="J132"/>
  <c r="J128" s="1"/>
  <c r="I131"/>
  <c r="I130"/>
  <c r="U129"/>
  <c r="U128" s="1"/>
  <c r="T129"/>
  <c r="T128" s="1"/>
  <c r="S129"/>
  <c r="S128"/>
  <c r="R129"/>
  <c r="Q129"/>
  <c r="Q128" s="1"/>
  <c r="P129"/>
  <c r="O129"/>
  <c r="O128" s="1"/>
  <c r="N129"/>
  <c r="M129"/>
  <c r="M128" s="1"/>
  <c r="L129"/>
  <c r="K129"/>
  <c r="K128"/>
  <c r="J129"/>
  <c r="N128"/>
  <c r="I127"/>
  <c r="U126"/>
  <c r="T126"/>
  <c r="T125" s="1"/>
  <c r="S126"/>
  <c r="S125" s="1"/>
  <c r="R126"/>
  <c r="R125" s="1"/>
  <c r="Q126"/>
  <c r="Q125" s="1"/>
  <c r="P126"/>
  <c r="P125" s="1"/>
  <c r="O126"/>
  <c r="O125" s="1"/>
  <c r="N126"/>
  <c r="N125" s="1"/>
  <c r="M126"/>
  <c r="M125" s="1"/>
  <c r="L126"/>
  <c r="L125" s="1"/>
  <c r="K126"/>
  <c r="K125" s="1"/>
  <c r="J126"/>
  <c r="U125"/>
  <c r="I124"/>
  <c r="I123"/>
  <c r="I122"/>
  <c r="U121"/>
  <c r="T121"/>
  <c r="S121"/>
  <c r="R121"/>
  <c r="Q121"/>
  <c r="P121"/>
  <c r="O121"/>
  <c r="N121"/>
  <c r="M121"/>
  <c r="L121"/>
  <c r="K121"/>
  <c r="J121"/>
  <c r="I121" s="1"/>
  <c r="I120"/>
  <c r="I119"/>
  <c r="I118"/>
  <c r="I117"/>
  <c r="I116"/>
  <c r="I115"/>
  <c r="I114"/>
  <c r="I113"/>
  <c r="I112"/>
  <c r="I111"/>
  <c r="I110"/>
  <c r="U109"/>
  <c r="T109"/>
  <c r="T108"/>
  <c r="S109"/>
  <c r="R109"/>
  <c r="R108" s="1"/>
  <c r="Q109"/>
  <c r="P109"/>
  <c r="O109"/>
  <c r="N109"/>
  <c r="N108" s="1"/>
  <c r="M109"/>
  <c r="L109"/>
  <c r="K109"/>
  <c r="K108" s="1"/>
  <c r="J109"/>
  <c r="I109"/>
  <c r="I107"/>
  <c r="I106"/>
  <c r="U105"/>
  <c r="T105"/>
  <c r="T94" s="1"/>
  <c r="S105"/>
  <c r="R105"/>
  <c r="Q105"/>
  <c r="P105"/>
  <c r="O105"/>
  <c r="N105"/>
  <c r="M105"/>
  <c r="L105"/>
  <c r="K105"/>
  <c r="J105"/>
  <c r="I105" s="1"/>
  <c r="I100"/>
  <c r="U99"/>
  <c r="T99"/>
  <c r="S99"/>
  <c r="R99"/>
  <c r="P99"/>
  <c r="P94" s="1"/>
  <c r="O99"/>
  <c r="N99"/>
  <c r="M99"/>
  <c r="L99"/>
  <c r="L94" s="1"/>
  <c r="K99"/>
  <c r="J99"/>
  <c r="I98"/>
  <c r="I97"/>
  <c r="I96"/>
  <c r="U95"/>
  <c r="T95"/>
  <c r="S95"/>
  <c r="S94" s="1"/>
  <c r="R95"/>
  <c r="Q95"/>
  <c r="Q94" s="1"/>
  <c r="P95"/>
  <c r="O95"/>
  <c r="O94" s="1"/>
  <c r="N95"/>
  <c r="M95"/>
  <c r="L95"/>
  <c r="K95"/>
  <c r="K94" s="1"/>
  <c r="J95"/>
  <c r="M94"/>
  <c r="I93"/>
  <c r="I92"/>
  <c r="I91"/>
  <c r="I90"/>
  <c r="U89"/>
  <c r="T89"/>
  <c r="S89"/>
  <c r="R89"/>
  <c r="Q89"/>
  <c r="P89"/>
  <c r="O89"/>
  <c r="N89"/>
  <c r="M89"/>
  <c r="L89"/>
  <c r="K89"/>
  <c r="J89"/>
  <c r="I88"/>
  <c r="L87"/>
  <c r="I87"/>
  <c r="I86"/>
  <c r="I85"/>
  <c r="I84"/>
  <c r="I83"/>
  <c r="I82"/>
  <c r="I81"/>
  <c r="I80"/>
  <c r="I79"/>
  <c r="I78"/>
  <c r="I77"/>
  <c r="I76"/>
  <c r="I75"/>
  <c r="I74"/>
  <c r="L73"/>
  <c r="I73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U52"/>
  <c r="T52"/>
  <c r="T51" s="1"/>
  <c r="S52"/>
  <c r="S51"/>
  <c r="R52"/>
  <c r="Q52"/>
  <c r="Q51" s="1"/>
  <c r="P52"/>
  <c r="P51" s="1"/>
  <c r="O52"/>
  <c r="O51" s="1"/>
  <c r="N52"/>
  <c r="N51" s="1"/>
  <c r="M52"/>
  <c r="K52"/>
  <c r="J52"/>
  <c r="J51"/>
  <c r="I50"/>
  <c r="I49"/>
  <c r="I48"/>
  <c r="I47"/>
  <c r="I46"/>
  <c r="I45"/>
  <c r="I44"/>
  <c r="I43"/>
  <c r="I42"/>
  <c r="I41"/>
  <c r="U40"/>
  <c r="T40"/>
  <c r="S40"/>
  <c r="R40"/>
  <c r="Q40"/>
  <c r="P40"/>
  <c r="O40"/>
  <c r="N40"/>
  <c r="M40"/>
  <c r="L40"/>
  <c r="K40"/>
  <c r="J40"/>
  <c r="I39"/>
  <c r="I38"/>
  <c r="U37"/>
  <c r="T37"/>
  <c r="S37"/>
  <c r="R37"/>
  <c r="Q37"/>
  <c r="P37"/>
  <c r="O37"/>
  <c r="N37"/>
  <c r="M37"/>
  <c r="L37"/>
  <c r="K37"/>
  <c r="J37"/>
  <c r="I36"/>
  <c r="I35"/>
  <c r="I34"/>
  <c r="I33"/>
  <c r="I32"/>
  <c r="I31"/>
  <c r="I30"/>
  <c r="I29"/>
  <c r="I28"/>
  <c r="U27"/>
  <c r="T27"/>
  <c r="S27"/>
  <c r="R27"/>
  <c r="Q27"/>
  <c r="P27"/>
  <c r="O27"/>
  <c r="N27"/>
  <c r="M27"/>
  <c r="L27"/>
  <c r="K27"/>
  <c r="J27"/>
  <c r="I26"/>
  <c r="I25"/>
  <c r="I24"/>
  <c r="I23"/>
  <c r="I22"/>
  <c r="I21"/>
  <c r="I20"/>
  <c r="I19"/>
  <c r="I18"/>
  <c r="I17"/>
  <c r="U16"/>
  <c r="T16"/>
  <c r="S16"/>
  <c r="R16"/>
  <c r="Q16"/>
  <c r="Q11" s="1"/>
  <c r="P16"/>
  <c r="P11"/>
  <c r="O16"/>
  <c r="N16"/>
  <c r="N11" s="1"/>
  <c r="M16"/>
  <c r="L16"/>
  <c r="K16"/>
  <c r="J16"/>
  <c r="I15"/>
  <c r="I14"/>
  <c r="I13"/>
  <c r="U12"/>
  <c r="U11" s="1"/>
  <c r="T12"/>
  <c r="S12"/>
  <c r="R12"/>
  <c r="Q12"/>
  <c r="P12"/>
  <c r="O12"/>
  <c r="N12"/>
  <c r="M12"/>
  <c r="L12"/>
  <c r="L11" s="1"/>
  <c r="K12"/>
  <c r="J12"/>
  <c r="I12" s="1"/>
  <c r="L830"/>
  <c r="P830"/>
  <c r="T830"/>
  <c r="I844"/>
  <c r="I99"/>
  <c r="M210"/>
  <c r="Q210"/>
  <c r="U210"/>
  <c r="M557"/>
  <c r="I40"/>
  <c r="R51"/>
  <c r="M108"/>
  <c r="O108"/>
  <c r="Q108"/>
  <c r="S108"/>
  <c r="U108"/>
  <c r="I168"/>
  <c r="L167"/>
  <c r="N167"/>
  <c r="P167"/>
  <c r="R167"/>
  <c r="T167"/>
  <c r="M167"/>
  <c r="U167"/>
  <c r="I276"/>
  <c r="L291"/>
  <c r="I367"/>
  <c r="L366"/>
  <c r="N366"/>
  <c r="R366"/>
  <c r="M366"/>
  <c r="U366"/>
  <c r="M426"/>
  <c r="O426"/>
  <c r="Q426"/>
  <c r="S426"/>
  <c r="U426"/>
  <c r="I462"/>
  <c r="K517"/>
  <c r="S517"/>
  <c r="S496" s="1"/>
  <c r="I537"/>
  <c r="J550"/>
  <c r="I656"/>
  <c r="M669"/>
  <c r="M659"/>
  <c r="I659" s="1"/>
  <c r="J681"/>
  <c r="I704"/>
  <c r="P739"/>
  <c r="I765"/>
  <c r="J787"/>
  <c r="I787" s="1"/>
  <c r="J803"/>
  <c r="I809"/>
  <c r="I832"/>
  <c r="I873"/>
  <c r="I874"/>
  <c r="I877"/>
  <c r="I697"/>
  <c r="Q811"/>
  <c r="U811"/>
  <c r="I37"/>
  <c r="I89"/>
  <c r="I95"/>
  <c r="N94"/>
  <c r="R94"/>
  <c r="J108"/>
  <c r="I132"/>
  <c r="J144"/>
  <c r="I187"/>
  <c r="K208"/>
  <c r="O208"/>
  <c r="S208"/>
  <c r="J209"/>
  <c r="L209"/>
  <c r="L208"/>
  <c r="R207"/>
  <c r="J290"/>
  <c r="I313"/>
  <c r="J327"/>
  <c r="I327"/>
  <c r="J349"/>
  <c r="I349"/>
  <c r="J393"/>
  <c r="I393"/>
  <c r="J420"/>
  <c r="I420"/>
  <c r="J426"/>
  <c r="J461"/>
  <c r="I461"/>
  <c r="I498"/>
  <c r="I514"/>
  <c r="I518"/>
  <c r="L517"/>
  <c r="L496" s="1"/>
  <c r="N517"/>
  <c r="N496" s="1"/>
  <c r="P517"/>
  <c r="P496" s="1"/>
  <c r="R517"/>
  <c r="T517"/>
  <c r="J536"/>
  <c r="I536" s="1"/>
  <c r="J546"/>
  <c r="J554"/>
  <c r="I554" s="1"/>
  <c r="J558"/>
  <c r="I590"/>
  <c r="I596"/>
  <c r="I628"/>
  <c r="I693"/>
  <c r="I703"/>
  <c r="M739"/>
  <c r="Q739"/>
  <c r="U739"/>
  <c r="I803"/>
  <c r="I817"/>
  <c r="I857"/>
  <c r="I860"/>
  <c r="J868"/>
  <c r="I868" s="1"/>
  <c r="M207"/>
  <c r="Q207"/>
  <c r="U207"/>
  <c r="N320"/>
  <c r="Q320"/>
  <c r="S320"/>
  <c r="M496"/>
  <c r="Q496"/>
  <c r="U496"/>
  <c r="I550"/>
  <c r="I681"/>
  <c r="N594"/>
  <c r="O739"/>
  <c r="S739"/>
  <c r="I761"/>
  <c r="I775"/>
  <c r="I799"/>
  <c r="I813"/>
  <c r="N811"/>
  <c r="P811"/>
  <c r="R811"/>
  <c r="T811"/>
  <c r="I840"/>
  <c r="I627"/>
  <c r="K51"/>
  <c r="L52"/>
  <c r="L51"/>
  <c r="J94"/>
  <c r="J125"/>
  <c r="J167"/>
  <c r="I167"/>
  <c r="J175"/>
  <c r="K207"/>
  <c r="O207"/>
  <c r="S207"/>
  <c r="P320"/>
  <c r="O496"/>
  <c r="J210"/>
  <c r="L210"/>
  <c r="N210"/>
  <c r="P210"/>
  <c r="R210"/>
  <c r="T210"/>
  <c r="J478"/>
  <c r="J488"/>
  <c r="I488" s="1"/>
  <c r="J493"/>
  <c r="I493" s="1"/>
  <c r="J497"/>
  <c r="J517"/>
  <c r="I517" s="1"/>
  <c r="J583"/>
  <c r="J635"/>
  <c r="I635" s="1"/>
  <c r="J204"/>
  <c r="I204" s="1"/>
  <c r="J208"/>
  <c r="J207" s="1"/>
  <c r="J366"/>
  <c r="J382"/>
  <c r="J390"/>
  <c r="I390" s="1"/>
  <c r="J688"/>
  <c r="I688" s="1"/>
  <c r="J740"/>
  <c r="J756"/>
  <c r="J808"/>
  <c r="I808"/>
  <c r="J812"/>
  <c r="I830"/>
  <c r="I669"/>
  <c r="I209"/>
  <c r="J867"/>
  <c r="I497"/>
  <c r="I52"/>
  <c r="J811"/>
  <c r="I208"/>
  <c r="I812" l="1"/>
  <c r="I811" s="1"/>
  <c r="M811"/>
  <c r="I543"/>
  <c r="J542"/>
  <c r="I542" s="1"/>
  <c r="K546"/>
  <c r="K496" s="1"/>
  <c r="I547"/>
  <c r="I864"/>
  <c r="J863"/>
  <c r="I16"/>
  <c r="N175"/>
  <c r="N301"/>
  <c r="N207" s="1"/>
  <c r="I317"/>
  <c r="I328"/>
  <c r="I350"/>
  <c r="K382"/>
  <c r="I386"/>
  <c r="I427"/>
  <c r="I479"/>
  <c r="I494"/>
  <c r="I555"/>
  <c r="P558"/>
  <c r="P557" s="1"/>
  <c r="R558"/>
  <c r="R557" s="1"/>
  <c r="J589"/>
  <c r="L589"/>
  <c r="J595"/>
  <c r="J594" s="1"/>
  <c r="L595"/>
  <c r="L594" s="1"/>
  <c r="P595"/>
  <c r="P594" s="1"/>
  <c r="R595"/>
  <c r="R594" s="1"/>
  <c r="T595"/>
  <c r="T594" s="1"/>
  <c r="I418"/>
  <c r="J413"/>
  <c r="I472"/>
  <c r="J471"/>
  <c r="I585"/>
  <c r="L584"/>
  <c r="K740"/>
  <c r="I741"/>
  <c r="I546"/>
  <c r="I366"/>
  <c r="J496"/>
  <c r="R496"/>
  <c r="I126"/>
  <c r="J11"/>
  <c r="M11"/>
  <c r="O11"/>
  <c r="R11"/>
  <c r="T11"/>
  <c r="T10" s="1"/>
  <c r="P108"/>
  <c r="P10" s="1"/>
  <c r="I129"/>
  <c r="L128"/>
  <c r="I128" s="1"/>
  <c r="R134"/>
  <c r="T134"/>
  <c r="T175"/>
  <c r="T207"/>
  <c r="I746"/>
  <c r="I757"/>
  <c r="I764"/>
  <c r="I804"/>
  <c r="M829"/>
  <c r="O829"/>
  <c r="Q829"/>
  <c r="I291"/>
  <c r="K11"/>
  <c r="K10" s="1"/>
  <c r="S11"/>
  <c r="S10" s="1"/>
  <c r="I27"/>
  <c r="M51"/>
  <c r="M10" s="1"/>
  <c r="U51"/>
  <c r="U10" s="1"/>
  <c r="U94"/>
  <c r="I94" s="1"/>
  <c r="L108"/>
  <c r="I125"/>
  <c r="P128"/>
  <c r="N134"/>
  <c r="I145"/>
  <c r="L144"/>
  <c r="I144" s="1"/>
  <c r="N144"/>
  <c r="I173"/>
  <c r="P175"/>
  <c r="R175"/>
  <c r="I302"/>
  <c r="I318"/>
  <c r="I383"/>
  <c r="M382"/>
  <c r="M320" s="1"/>
  <c r="R382"/>
  <c r="R320" s="1"/>
  <c r="U382"/>
  <c r="U320" s="1"/>
  <c r="L426"/>
  <c r="K471"/>
  <c r="I476"/>
  <c r="L478"/>
  <c r="I478" s="1"/>
  <c r="T478"/>
  <c r="T320" s="1"/>
  <c r="I489"/>
  <c r="T503"/>
  <c r="I503" s="1"/>
  <c r="I551"/>
  <c r="N558"/>
  <c r="N557" s="1"/>
  <c r="Q558"/>
  <c r="I570"/>
  <c r="Q583"/>
  <c r="O589"/>
  <c r="O557" s="1"/>
  <c r="K595"/>
  <c r="K594" s="1"/>
  <c r="M595"/>
  <c r="M594" s="1"/>
  <c r="O595"/>
  <c r="O594" s="1"/>
  <c r="Q595"/>
  <c r="Q594" s="1"/>
  <c r="S595"/>
  <c r="S594" s="1"/>
  <c r="U595"/>
  <c r="U594" s="1"/>
  <c r="I606"/>
  <c r="I689"/>
  <c r="I698"/>
  <c r="L756"/>
  <c r="T756"/>
  <c r="T739" s="1"/>
  <c r="K829"/>
  <c r="S829"/>
  <c r="U829"/>
  <c r="I856"/>
  <c r="I869"/>
  <c r="L867"/>
  <c r="I867" s="1"/>
  <c r="N867"/>
  <c r="P867"/>
  <c r="R867"/>
  <c r="T867"/>
  <c r="L10"/>
  <c r="I108"/>
  <c r="O10"/>
  <c r="Q10"/>
  <c r="N10"/>
  <c r="I51"/>
  <c r="L829"/>
  <c r="R829"/>
  <c r="L290"/>
  <c r="I290" s="1"/>
  <c r="J134"/>
  <c r="I457"/>
  <c r="K557"/>
  <c r="I595"/>
  <c r="P829"/>
  <c r="T829"/>
  <c r="N829"/>
  <c r="J321"/>
  <c r="J339"/>
  <c r="I339" s="1"/>
  <c r="J745"/>
  <c r="I745" s="1"/>
  <c r="J851"/>
  <c r="L739" l="1"/>
  <c r="I756"/>
  <c r="I426"/>
  <c r="L320"/>
  <c r="K739"/>
  <c r="I740"/>
  <c r="T887"/>
  <c r="L207"/>
  <c r="I207" s="1"/>
  <c r="U887"/>
  <c r="M887"/>
  <c r="S887"/>
  <c r="I11"/>
  <c r="I175"/>
  <c r="I301"/>
  <c r="L583"/>
  <c r="I584"/>
  <c r="J412"/>
  <c r="I412" s="1"/>
  <c r="I413"/>
  <c r="I589"/>
  <c r="J557"/>
  <c r="I863"/>
  <c r="J862"/>
  <c r="I862" s="1"/>
  <c r="O887"/>
  <c r="J739"/>
  <c r="P887"/>
  <c r="R887"/>
  <c r="Q557"/>
  <c r="Q887" s="1"/>
  <c r="R10"/>
  <c r="I496"/>
  <c r="T496"/>
  <c r="I558"/>
  <c r="I471"/>
  <c r="I594"/>
  <c r="K320"/>
  <c r="K887" s="1"/>
  <c r="I382"/>
  <c r="J829"/>
  <c r="I829" s="1"/>
  <c r="I851"/>
  <c r="I321"/>
  <c r="J320"/>
  <c r="I320" s="1"/>
  <c r="N887"/>
  <c r="J10"/>
  <c r="I134"/>
  <c r="L557" l="1"/>
  <c r="I583"/>
  <c r="I739"/>
  <c r="I10"/>
  <c r="J887"/>
  <c r="I557" l="1"/>
  <c r="L887"/>
  <c r="I887"/>
</calcChain>
</file>

<file path=xl/sharedStrings.xml><?xml version="1.0" encoding="utf-8"?>
<sst xmlns="http://schemas.openxmlformats.org/spreadsheetml/2006/main" count="604" uniqueCount="464">
  <si>
    <r>
      <t xml:space="preserve">Придбання обладнання для їдалень (харчоблоків) закладів загальної середньої освіти </t>
    </r>
    <r>
      <rPr>
        <b/>
        <i/>
        <sz val="14"/>
        <rFont val="Times New Roman Cyr"/>
        <charset val="204"/>
      </rPr>
      <t>(субвенція з м/б за рахунок залишку коштів освітньої субвенції, що утворився на початок бюджетного періоду)</t>
    </r>
  </si>
  <si>
    <r>
      <t>Закупівля обладнання, інвентарю для фізкультурно-спортивних приміщень, засобів навчання, у т.ч.навчально-методичної та навчальної літератури, зошитів з друкованою основою для закладів загальної середньої освіти, що беруть участь в експерименті з реалізації Державного стнандарту початкової освіти</t>
    </r>
    <r>
      <rPr>
        <b/>
        <i/>
        <sz val="14"/>
        <rFont val="Times New Roman Cyr"/>
        <charset val="204"/>
      </rPr>
      <t xml:space="preserve"> (субвенція з м/б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((видатки розвитку))</t>
    </r>
  </si>
  <si>
    <r>
      <t>Закупівля компїютерного обладнання для початкових класів</t>
    </r>
    <r>
      <rPr>
        <b/>
        <i/>
        <sz val="14"/>
        <rFont val="Times New Roman Cyr"/>
        <charset val="204"/>
      </rPr>
      <t xml:space="preserve"> (субвенція з м/б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бюджету)</t>
    </r>
  </si>
  <si>
    <t xml:space="preserve"> - капітальне будівництво (придбання) інших об"єктів</t>
  </si>
  <si>
    <t>0611010</t>
  </si>
  <si>
    <t>1010</t>
  </si>
  <si>
    <t>0910</t>
  </si>
  <si>
    <t>Надання дошкільної освіти</t>
  </si>
  <si>
    <t>Придбання люків протипожежних для ДНЗ</t>
  </si>
  <si>
    <t>Придбання дверей протипожежних для ДНЗ</t>
  </si>
  <si>
    <t>Забезпечення діяльності інших закладів у сфері освіти</t>
  </si>
  <si>
    <t>0611170</t>
  </si>
  <si>
    <t>1170</t>
  </si>
  <si>
    <t>0990</t>
  </si>
  <si>
    <t>Забезпечення діяльності інклюзивно-ресурсних центрів</t>
  </si>
  <si>
    <t>Придбання сходів реабілітаційних для Інклюзивно-ресурсного центру</t>
  </si>
  <si>
    <t>Придбання балансуючої платформи для Інклюзивно-ресурсного центру</t>
  </si>
  <si>
    <t>0617321</t>
  </si>
  <si>
    <t xml:space="preserve"> Будівництво освітніх установ та закладів</t>
  </si>
  <si>
    <r>
      <t xml:space="preserve">Розробка проектно-кошторисної документації для проведення капітального ремонту (термомодернізації) будівлі загальноосвітньої школи І-ІІІ ступенів № 8 міста Сєвєродонецька Луганської області </t>
    </r>
    <r>
      <rPr>
        <b/>
        <i/>
        <sz val="14"/>
        <rFont val="Times New Roman Cyr"/>
        <charset val="204"/>
      </rPr>
      <t>(співфінансування в рамках Механізму підтримки послуг з енергоефективності для громадських будівель проекту "Енергоефективність у громадах ІІ")</t>
    </r>
  </si>
  <si>
    <t>Капітальний ремонт шкільної території (встановлення майданчика для організації дозвілля та відпочинку учнів) середньої загальноосвітньої школи І-ІІІ ступенів №5, розташованої за адресою: м.Сєвєродонецьк, пр.Хіміків, 18</t>
  </si>
  <si>
    <t>Капітальний ремонт сантехвузлів комунального дошкільного навчального закладу (ясла-садок) комбінованого типу №38 "Росиночка", розташованого за адресою: вул.Науки, 10</t>
  </si>
  <si>
    <t>Капітальний ремонт монтаж автоматичної установки пожежної сигналізації (АУПС) та системи оповіщення про пожежу на об’єкті:  комунальний дошкільний навчальний заклад (ясла-садок) комбінованого типу №10, розташованого заадресою: м. Сєвєродонецьк, вул.  Новікова, 13-б</t>
  </si>
  <si>
    <t>Капітальний ремонт монтаж автоматичної установки пожежної сигналізації (АУПС) та системи оповіщення про пожежу на об’єкті в комунальному дошкільному навчальному закладі (ясла-садок) комбінованого типу №11 "Світлячок", розташованого за адресою: м. Сєвєродонецьк, вул. Енергетиків, 28-а</t>
  </si>
  <si>
    <t>Капітальний ремонт монтаж автоматичної установки пожежної сигналізації (АУПС) та системи оповіщення про пожежу на об’єкті комунального дошкільного навчального закладу (ясла-садок) комбінованого типу №14 "Білочка", розташованого за адресою: м. Сєвєродонецьк, вул. Автомобільна, 7-а</t>
  </si>
  <si>
    <t>Капітальний ремонт монтаж автоматичної установки пожежної сигналізації (АУПС) та системи оповіщення про пожежу на об’єкті в  комунальному дошкільному навчальному закладі (ясла-садок) комбінованого типу №19 "Ластівка", розташованого заадресою: м. Сєвєродонецьк, пр- Гвардійський, 14-б</t>
  </si>
  <si>
    <t>Капітальний ремонт монтаж автоматичної установки пожежної сигналізації (АУПС) та системи оповіщення про пожежу на об’єкті в комунальному дошкільному навчальному закладі (ясла-садок) комбінованого типу №24 "Сніжинка", розташованого за адресою: м. Сєвєродонецьк, вул. Енергетиків, 15</t>
  </si>
  <si>
    <t>Капітальний ремонт монтаж автоматичної установки пожежної сигналізації (АУПС) та системи оповіщення про пожежу на об’єкті в комунальному дошкільному навчальному закладі (ясла-садок) комбінованого типу №25 "Журавлик", розташованого за адресою: м. Сєвєродонецьк, пр. Гвардійський, 63-в</t>
  </si>
  <si>
    <t>Капітальний ремонт монтаж автоматичної установки пожежної сигналізації (АУПС) та системи оповіщення про пожежу на об’єкті в комунальному дошкільному навчальному закладі (ясла-садок) комбінованого типу №26 "Світанок", розташованог за адресою: м. Сєвєродонецьк, вул. Сметаніна, 16</t>
  </si>
  <si>
    <t>Капітальний ремонт пожежних сходів комунального дошкільного навчального закладу (ясла-садок) комбінованого типу №12 "Малюк", розташованого за адресою: м. Сєвєродонецьк, вул. Курчатова, 27-г</t>
  </si>
  <si>
    <t>Капітальний ремонт пожежних сходів комунального дошкільного навчального закладу (ясла-садок) комбінованого типу  №41 "Червоні вітрила" розташованого за адресою: м. Сєвєродонецьк, вул.Курчатова, 3-а</t>
  </si>
  <si>
    <t>Капітальний ремонт монтаж автоматичної установки пожежної сигналізації (АУПС) та системи оповіщення про пожежу на об’єкті в середній загальноосвітній школі І-ІІІ ступенів № 7, розташованої за адресою: смт.Сиротине, вул. Шкільна,32</t>
  </si>
  <si>
    <t>Капітальний ремонт сантехвузлів комунального дошкільного навчального закладу (ясла-садок) комбінованого типу №11 "Світлячок", розташованого за адресою: м. Сєвєродонецьк, вул. Енергетиків, 28-а</t>
  </si>
  <si>
    <t>Капітальний ремонт спортивної зали Борівського НВК, розташованого за адресою м.Сєвєродонецьк, смт. Борівське, вул. Шкільна, 35</t>
  </si>
  <si>
    <t>Капітальний ремонт систем водопостачання, водовідведення та теплопостачання середньої загальноосвітньої школи І-ІІІ ступенів №4, розташованої за адресою: м. Сєвєродонецьк, вул. Гагаріна,  90</t>
  </si>
  <si>
    <t>Капітальний ремонт спортивної зали середньої загальноосвітньої школи І-ІІІ ступенів № 10, розташованого за адресою: м. Сєвєродонецьк,  бульвар Дружби Народів, 47</t>
  </si>
  <si>
    <t>Капітальний ремонт асфальтового покриття (укладання тротуарної плитки) Сєвєродонецького навчально-виховного комплексу "Спеціалізована школа-колегіум Національного університету "Києво-Могилянська академія", розташованого за адресою: м. Сєвєродонецьк, вул.Гоголя, 37</t>
  </si>
  <si>
    <t xml:space="preserve">Капітальний ремонт актової зали у приміщенні холу середньої загальноосвітньої школи І-ІІІ ступенів № 10, розташованої за адресою: м. Сєвєродонецьк,бульвар Дружби Народів, 47 </t>
  </si>
  <si>
    <r>
      <t xml:space="preserve">Капітальний ремонт сантехвузлів середньої загальноосвітньої школи І-ІІІ ступенів № 1, розташованої за адресою: м. Сєвєродонецьк, пр. Хіміків, 7 </t>
    </r>
    <r>
      <rPr>
        <b/>
        <i/>
        <sz val="14"/>
        <rFont val="Times New Roman Cyr"/>
        <charset val="204"/>
      </rPr>
      <t>(за рахунок залишку освітньої субвенції, що утворився станом на 01.01.2020 року)</t>
    </r>
  </si>
  <si>
    <r>
      <t xml:space="preserve">Капітальний ремонт сантехвузлів Навчально-виховного комплексу «ГАРМОНІЯ» (шкільний підрозділ), розташованої за адресою: м. Сєвєродонецьк, вул. Юності, 1 </t>
    </r>
    <r>
      <rPr>
        <b/>
        <i/>
        <sz val="14"/>
        <rFont val="Times New Roman Cyr"/>
        <charset val="204"/>
      </rPr>
      <t>(за рахунок залишку освітньої субвен</t>
    </r>
    <r>
      <rPr>
        <sz val="14"/>
        <rFont val="Times New Roman Cyr"/>
        <charset val="204"/>
      </rPr>
      <t>ції, що утворився станом на 01.01.2020 року)</t>
    </r>
  </si>
  <si>
    <r>
      <t>Капітальний ремонт сантехвузлів середньої загальноосвітньої школи І-ІІІ ступенів № 5, розташованої за адресою: м. Сєвєродонецьк, пр. Хіміків, 18</t>
    </r>
    <r>
      <rPr>
        <b/>
        <i/>
        <sz val="14"/>
        <rFont val="Times New Roman Cyr"/>
        <charset val="204"/>
      </rPr>
      <t xml:space="preserve"> (за рахунок залишку освітньої субвенції, що утворився станом на 01.01.2020 року)</t>
    </r>
  </si>
  <si>
    <r>
      <t>Капітальний ремонт сантехвузлів середньої загальноосвітньої школи І-ІІІ ступенів № 6, розташованої за адресою: м. Сєвєродонецьк, вул. Маяковського, 9</t>
    </r>
    <r>
      <rPr>
        <b/>
        <i/>
        <sz val="14"/>
        <rFont val="Times New Roman Cyr"/>
        <charset val="204"/>
      </rPr>
      <t xml:space="preserve"> (за рахунок залишку освітньої субвенції, що утворився станом на 01.01.2020 року)</t>
    </r>
  </si>
  <si>
    <r>
      <t xml:space="preserve">Капітальний ремонт сантехвузлів Сєвєродонецької гуманітарно-естетичної гімназії, розташованої за адресою: м. Сєвєродонецьк, вул. Науки, буд. 5-а </t>
    </r>
    <r>
      <rPr>
        <b/>
        <i/>
        <sz val="14"/>
        <rFont val="Times New Roman Cyr"/>
        <charset val="204"/>
      </rPr>
      <t>(за рахунок залишку освітньої субвенції, що утворився станом на 01.01.2020 року)</t>
    </r>
  </si>
  <si>
    <r>
      <t>Капітальний ремонт сантехвузлів середньої загальноосвітньої школи І-ІІІ ступенів № 10, розташованої за адресою: м. Сєвєродонецьк, бульв. Дружби Народів, 47</t>
    </r>
    <r>
      <rPr>
        <b/>
        <i/>
        <sz val="14"/>
        <rFont val="Times New Roman Cyr"/>
        <charset val="204"/>
      </rPr>
      <t xml:space="preserve"> (за рахунок залишку освітньої субвенції, що утворився станом на 01.01.2020 року)</t>
    </r>
  </si>
  <si>
    <r>
      <t xml:space="preserve">Капітальний ремонт сантехвузлів середньої загальноосвітньої школи I-III ступенів № 12, розташованої за адресою: м. Сєвєродонецьк, пр. Гвардійський, 9 </t>
    </r>
    <r>
      <rPr>
        <b/>
        <i/>
        <sz val="14"/>
        <rFont val="Times New Roman Cyr"/>
        <charset val="204"/>
      </rPr>
      <t>(за рахунок залишку освітньої субвенції, що утворився станом на 01.01.2020 року)</t>
    </r>
  </si>
  <si>
    <r>
      <t>Капітальний ремонт сантехвузлів середньої загальноосвітньої школи І-ІІІ ступенів № 15, розташованої за адресою: м Сєвєродонецьк, вул. Федоренка, 39</t>
    </r>
    <r>
      <rPr>
        <b/>
        <i/>
        <sz val="14"/>
        <rFont val="Times New Roman Cyr"/>
        <charset val="204"/>
      </rPr>
      <t xml:space="preserve"> (за рахунок залишку освітньої субвенції, що утворився станом на 01.01.2020 року)</t>
    </r>
  </si>
  <si>
    <r>
      <t xml:space="preserve">Капітальний ремонт сантехвузлів спеціалізованої середньої школи І-ІІІ ступенів з поглибленим вивченням іноземних мов № 17, розташованої за азресою: м. Сєвєродонецьк, вул. Курчатова, 34 </t>
    </r>
    <r>
      <rPr>
        <b/>
        <i/>
        <sz val="14"/>
        <rFont val="Times New Roman Cyr"/>
        <charset val="204"/>
      </rPr>
      <t>(за рахунок залишку освітньої субвенції, що утворився станом на 01.01.2020 року)</t>
    </r>
  </si>
  <si>
    <r>
      <t>Капітальний ремонт сантехвузлів середньої загальноосвітньої школи I-III ступенів № 18, розташованої за адресою: м. Сєвєродонецьк, вул. Курчатова, 27 б</t>
    </r>
    <r>
      <rPr>
        <b/>
        <i/>
        <sz val="14"/>
        <rFont val="Times New Roman Cyr"/>
        <charset val="204"/>
      </rPr>
      <t xml:space="preserve"> (за рахунок залишку освітньої субвенції, що утворився станом на 01.01.2020 року)</t>
    </r>
  </si>
  <si>
    <r>
      <t>Капітальний ремонт сантехвузлів Борівського навчально-виховного комплексу, розташованого за адресою: смт. Борівське, вул. Шкільна, 35</t>
    </r>
    <r>
      <rPr>
        <b/>
        <i/>
        <sz val="14"/>
        <rFont val="Times New Roman Cyr"/>
        <charset val="204"/>
      </rPr>
      <t xml:space="preserve"> (за рахунок залишку освітньої субвенції, що утворився станом на 01.01.2020 року)</t>
    </r>
  </si>
  <si>
    <r>
      <t xml:space="preserve">Капітальний ремонт сантехвузлів  Сєвєродонецького багатопрофільного   Ліцею, розташованого за адресою: м. Сєвєродонецьк, вул. Гагаріна,  97 </t>
    </r>
    <r>
      <rPr>
        <b/>
        <i/>
        <sz val="14"/>
        <rFont val="Times New Roman Cyr"/>
        <charset val="204"/>
      </rPr>
      <t>(за рахунок залишку освітньої субвенції, що утворився станом на 01.01.2020 року)</t>
    </r>
  </si>
  <si>
    <r>
      <t xml:space="preserve">Капітальний ремонт сантехвузлів середньої загальноосвітньої школи І-ІІІ ступенів № 4, розташованої за адресою: м Сєвєродонецьк, вул. Гагаріна, 90 </t>
    </r>
    <r>
      <rPr>
        <b/>
        <i/>
        <sz val="14"/>
        <rFont val="Times New Roman Cyr"/>
        <charset val="204"/>
      </rPr>
      <t xml:space="preserve"> (за рахунок залишку субвенції з місцевого бюджету на здійснення переданих видатків у сфері освіти за рахунок коштів освітньої субвенції, що утворився станом на 01.01.2020 року)</t>
    </r>
  </si>
  <si>
    <r>
      <t>Капітальний ремонт сантехвузлів Сєвєродонецького навчально-виховного комплексу "Спеціалізована школа-колегіум Національного університету "Києво-Могилянська академія" Сєвєродонецької міської ради Луганської області, розташованого за адресою: м Сєвєродонецьк, вул. Гоголя, 37</t>
    </r>
    <r>
      <rPr>
        <b/>
        <i/>
        <sz val="14"/>
        <rFont val="Times New Roman Cyr"/>
        <charset val="204"/>
      </rPr>
      <t xml:space="preserve"> (за рахунок залишку субвенції з місцевого бюджету на здійснення переданих видатків у сфері освіти за рахунок коштів освітньої субвенції, що утворився станом на 01.01.2020 року)</t>
    </r>
  </si>
  <si>
    <r>
      <t xml:space="preserve">Капітальний ремонт сантехвузлів середньої загальноосвітньої школи І-ІІІ ступенів № 8, розташованої за адресою: м Сєвєродонецьк, вул. Вілєсова, 10  </t>
    </r>
    <r>
      <rPr>
        <b/>
        <i/>
        <sz val="14"/>
        <rFont val="Times New Roman Cyr"/>
        <charset val="204"/>
      </rPr>
      <t>(за рахунок залишку субвенції з місцевого бюджету на здійснення переданих видатків у сфері освіти за рахунок коштів освітньої субвенції, що утворився станом на 01.01.2020 року)</t>
    </r>
  </si>
  <si>
    <t>1000000</t>
  </si>
  <si>
    <t>0160 (10116)</t>
  </si>
  <si>
    <t xml:space="preserve"> Керівництво і управління у відповідній сфері у містах республіканського Автономної Республіки Крим та обласного значення: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</si>
  <si>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</si>
  <si>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</si>
  <si>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</si>
  <si>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Передплата періодичних видань та придбання літератури (поповнення бібліотечного фонду)</t>
  </si>
  <si>
    <t>Придбання звукового обладнання</t>
  </si>
  <si>
    <t>4030</t>
  </si>
  <si>
    <t>0824</t>
  </si>
  <si>
    <t xml:space="preserve"> Забезпечення діяльності бібліотек</t>
  </si>
  <si>
    <t>Надання спеціальної освіти школами естетичного виховання (музичними, художніми, хореографічними, театральними, хоровими, мистецькими):</t>
  </si>
  <si>
    <t>4090 (110204)</t>
  </si>
  <si>
    <t>Палаци і будинки культури, клуби та інші заклади клубного типу</t>
  </si>
  <si>
    <t>Забезпечення діяльності інших закладів в галузі культури і мистецтва:</t>
  </si>
  <si>
    <t>3700000</t>
  </si>
  <si>
    <t>0160</t>
  </si>
  <si>
    <t>0111</t>
  </si>
  <si>
    <t>Придбання принтеру</t>
  </si>
  <si>
    <t>Інші субвенції з місцевого бюджету</t>
  </si>
  <si>
    <t>-капітальні трансферти органам державного управління інших рівнів</t>
  </si>
  <si>
    <t>0800000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</si>
  <si>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</si>
  <si>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</si>
  <si>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</si>
  <si>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</si>
  <si>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Капітальні трансферти населенню</t>
  </si>
  <si>
    <t>Капітальний ремонт жилих будинків і квартир окремим категоріям громадян згідно Закону України "Про статус ветеранів війни, гарантії їх соціального захисту"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</si>
  <si>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</si>
  <si>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  капітальні трансферти населенню</t>
  </si>
  <si>
    <t>Грошова компенсація за належні для отримання жилі приміщення для сімей загиблих осіб, визначених абзацами 5-8 пункту 1 статті 10, а також для осіб з інвалідністю І-ІІ групи, визначених абзацами 11-14 частини другої статті 7 Закону України `Про статус</t>
  </si>
  <si>
    <t>Служба у справах дітей</t>
  </si>
  <si>
    <t>0910160</t>
  </si>
  <si>
    <t xml:space="preserve"> Керівництво і управління у відповідній сфері у містах (місті Києві), селищах, селах, об"єднаних територіальних громадах:</t>
  </si>
  <si>
    <t>3100000</t>
  </si>
  <si>
    <t>Здійснення внесків до статутного капіталу КП "КШХ"</t>
  </si>
  <si>
    <t>3110180</t>
  </si>
  <si>
    <t>0180</t>
  </si>
  <si>
    <t>0133</t>
  </si>
  <si>
    <t>Інша діяльність у сфері державного управління</t>
  </si>
  <si>
    <t>3110</t>
  </si>
  <si>
    <t>Придбання приладу обліку теплової енергії нежилої будівлі за адресою: м.Сєвєродонецьк, пр.Центральний, 12 ( з монтажем та пусконалагодженням)</t>
  </si>
  <si>
    <t>Придбання землі та нематеріальних активів</t>
  </si>
  <si>
    <t>ВСЬОГО:</t>
  </si>
  <si>
    <t xml:space="preserve">Додаток №5 </t>
  </si>
  <si>
    <t xml:space="preserve">до розпорядження керівника військово-цивільної </t>
  </si>
  <si>
    <t xml:space="preserve">Керівник  військово-цивільної адміністрації </t>
  </si>
  <si>
    <t>Олександр Стрюк</t>
  </si>
  <si>
    <t>Надання загальної середньої освіти закладами загальної середньої освіти  (у  тому числі з дошкільними підрозділами (відділеннями, групами))</t>
  </si>
  <si>
    <t>Код Програмної класифікації видатків та кредитування місцевого бюджету/Код економічної класифікації видатків</t>
  </si>
  <si>
    <r>
      <t>Будівництво футбольного поля із штучним покриттям за адресою: Луганська область, м.Сєвєродонецьк, бульвар Дружби народів, 47, загальноосвітньої школи №10</t>
    </r>
    <r>
      <rPr>
        <b/>
        <i/>
        <sz val="14"/>
        <rFont val="Times New Roman"/>
        <family val="1"/>
        <charset val="204"/>
      </rPr>
      <t xml:space="preserve"> (субвенція з д/б м/б на здійснення заходів щодо соціально-економічного розвитку окремих територій)</t>
    </r>
  </si>
  <si>
    <r>
      <t>Будівництво футбольного поля із штучним покриттям за адресою: Луганська область, селище міського типу Борівське, вул.Шкільна, 27, Борівський навчально-виховний комплекс</t>
    </r>
    <r>
      <rPr>
        <b/>
        <i/>
        <sz val="14"/>
        <rFont val="Times New Roman"/>
        <family val="1"/>
        <charset val="204"/>
      </rPr>
      <t xml:space="preserve"> (субвенція з д/б м/б на здійснення заходів щодо соціально-економічного розвитку окремих територій)</t>
    </r>
  </si>
  <si>
    <r>
      <t>Будівництво футбольного поля із штучним покриттям за адресою: Луганська область, м.Сєвєродонецьк, вул.Гагаріна, 97, загальноосвітньої школи №16</t>
    </r>
    <r>
      <rPr>
        <b/>
        <i/>
        <sz val="14"/>
        <rFont val="Times New Roman"/>
        <family val="1"/>
        <charset val="204"/>
      </rPr>
      <t xml:space="preserve"> (субвенція з д/б м/б на здійснення заходів щодо соціально-економічного розвитку окремих територій)</t>
    </r>
  </si>
  <si>
    <t>813222</t>
  </si>
  <si>
    <t>3240</t>
  </si>
  <si>
    <t>1060</t>
  </si>
  <si>
    <t>-капітальні трансферти населенню</t>
  </si>
  <si>
    <t>08143221</t>
  </si>
  <si>
    <r>
      <t>Грошова компенсація за належні для отримання жилі приміщення для сімей осіб, визначених </t>
    </r>
    <r>
      <rPr>
        <b/>
        <u/>
        <sz val="12"/>
        <color indexed="8"/>
        <rFont val="Times New Roman"/>
        <family val="1"/>
        <charset val="204"/>
      </rPr>
      <t>абзацами 5 - 8</t>
    </r>
    <r>
      <rPr>
        <b/>
        <sz val="12"/>
        <color indexed="8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</t>
    </r>
    <r>
      <rPr>
        <b/>
        <u/>
        <sz val="12"/>
        <color indexed="8"/>
        <rFont val="Times New Roman"/>
        <family val="1"/>
        <charset val="204"/>
      </rPr>
      <t>пунктами 11 - 14 </t>
    </r>
    <r>
      <rPr>
        <b/>
        <sz val="12"/>
        <color indexed="8"/>
        <rFont val="Times New Roman"/>
        <family val="1"/>
        <charset val="204"/>
      </rPr>
      <t>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</si>
  <si>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b/>
        <u/>
        <sz val="12"/>
        <color indexed="8"/>
        <rFont val="Times New Roman"/>
        <family val="1"/>
        <charset val="204"/>
      </rPr>
      <t>пунктів 11 - 14</t>
    </r>
    <r>
      <rPr>
        <b/>
        <sz val="12"/>
        <color indexed="8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b/>
        <u/>
        <sz val="12"/>
        <color indexed="8"/>
        <rFont val="Times New Roman"/>
        <family val="1"/>
        <charset val="204"/>
      </rPr>
      <t>пунктів 19 - 20</t>
    </r>
    <r>
      <rPr>
        <b/>
        <sz val="12"/>
        <color indexed="8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</t>
    </r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</si>
  <si>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І-ІІ групи, яка настала внаслідок поранення, контузії, каліцтва або захворювання, одержаних під час безпосередньої участі  в антитерористичній операції, забезпеченні її проведення, здійсненні заходів із забезпечення національної  безпеки і оборони, відсічі істримування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</si>
  <si>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 національної безпеки і оборони, відсічі і стримування збройної агресії Російської Федерації у Донецькій та Луганській областях, забезпеченні 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п.11-14 частини другої ст.7 або учасниками бойових дій відповідно до пунктів 19-20 частини першої статті 6 Закону України  "Про статус ветеранів війни, гарантії їх соціального захисту" та які потребують поліпшення житлових умов за рахунок відповідної субвенції з державного бюджету</t>
  </si>
  <si>
    <t>ВІДДІЛ КАПІТАЛЬНОГО БУДІВНИЦТВА ВІЙСЬКОВО-ЦИВІЛЬНОЇ АДМІНІСТРАЦІЇ М.СЄВЄРОДОНЕЦЬК ЛУГАНСЬКОЇ ОБЛАСТІ</t>
  </si>
  <si>
    <t>УПРАВЛІННЯ ОХОРОНИ ЗДОРОВ'Я ВІЙСЬКОВО-ЦИВІЛЬНОЇ АДМІНІСТРАЦІЇ М.СЄВЄРОДОНЕЦЬК ЛУГАНСЬКОЇ ОБЛАСТІ</t>
  </si>
  <si>
    <t>УПРАВЛІННЯ ЖИТЛОВО-КОМУНАЛЬНОГО ГОСПОДАРСТВА ВІЙСЬКОВО-ЦИВІЛЬНОЇ АДМІНІСТРАЦІЇ М.СЄВЄРОДОНЕЦЬК ЛУГАНСЬКОЇ ОБЛАСТІ</t>
  </si>
  <si>
    <t>ВІДДІЛ МОЛОДІ ТА СПОРТУ ВІЙСЬКОВО-ЦИВІЛЬНОЇ АДМІНІСТРАЦІЇ М.СЄВЄРОДОНЕЦЬК ЛУГАНСЬКОЇ ОБЛАСТІ</t>
  </si>
  <si>
    <t>ВІДДІЛ ОСВІТИ  ВІЙСЬКОВО-ЦИВІЛЬНОЇ АДМІНІСТРАЦІЇ М.СЄВЄРОДОНЕЦЬК ЛУГАНСЬКОЇ ОБЛАСТІ</t>
  </si>
  <si>
    <t>ВІДДІЛ КУЛЬТУРИ  ВІЙСЬКОВО-ЦИВІЛЬНОЇ АДМІНІСТРАЦІЇ М.СЄВЄРОДОНЕЦЬК ЛУГАНСЬКОЇ ОБЛАСТІ</t>
  </si>
  <si>
    <t>ФІНАНСОВЕ УПРАВЛІННЯ ВІЙСЬКОВО-ЦИВІЛЬНОЇ АДМІНІСТРАЦІЇ М.СЄВЄРОДОНЕЦЬК ЛУГАНСЬКОЇ ОБЛАСТІ</t>
  </si>
  <si>
    <t>УПРАВЛІННЯ ПРАЦІ ТА СОЦІАЛЬНОГО ЗАХИСТУ НАСЕЛЕННЯ ВІЙСЬКОВО-ЦИВІЛЬНОЇ АДМІНІСТРАЦІЇ М.СЄВЄРОДОНЕЦЬК ЛУГАНСЬКОЇ ОБЛАСТІ</t>
  </si>
  <si>
    <t>ФОНД КОМУНАЛЬНОГО МАЙНА ВІЙСЬКОВО-ЦИВІЛЬНОЇ АДМІНІСТРАЦІЇ М.СЄВЄРОДОНЕЦЬК ЛУГАНСЬКОЇ ОБЛАСТІ</t>
  </si>
  <si>
    <t>РОЗПОДІЛ</t>
  </si>
  <si>
    <t>коштів бюджету розвитку  на здійснення заходів із будівництва, реконструкції і реставрації об'єктів виробничої, комунікаційної та соціальної інфраструктури за об'єктами у 2020 році</t>
  </si>
  <si>
    <t>(код бюджету)</t>
  </si>
  <si>
    <t>грн.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</si>
  <si>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</si>
  <si>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</si>
  <si>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</si>
  <si>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Загальна тривалість будівництва (рік початку і рік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</si>
  <si>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</si>
  <si>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</si>
  <si>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</si>
  <si>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 готовності об'єкта на кінець бюджетного періоду, %</t>
  </si>
  <si>
    <t>1500000</t>
  </si>
  <si>
    <t>1517370</t>
  </si>
  <si>
    <t>7370</t>
  </si>
  <si>
    <t>0490</t>
  </si>
  <si>
    <t>Реалізація інших заходів щодо соціально-економічного розвитку територій</t>
  </si>
  <si>
    <t xml:space="preserve"> - капітальний ремонт житлового фонду (приміщень):</t>
  </si>
  <si>
    <t>Капітальний ремонт інших об'єктів</t>
  </si>
  <si>
    <t>-капітальне будівництво (придбання) інших об'єктів</t>
  </si>
  <si>
    <r>
      <t xml:space="preserve">Створення зарядної станції для електромобілів у м. Сєвєродонецьк </t>
    </r>
    <r>
      <rPr>
        <b/>
        <i/>
        <sz val="14"/>
        <rFont val="Times New Roman"/>
        <family val="1"/>
        <charset val="204"/>
      </rPr>
      <t>(співфінансування до грантового проекту DAI)</t>
    </r>
  </si>
  <si>
    <r>
      <t xml:space="preserve">Створення розумних  зупинок громадського транспорту "Смарт-зупинки" </t>
    </r>
    <r>
      <rPr>
        <b/>
        <i/>
        <sz val="14"/>
        <color indexed="8"/>
        <rFont val="Times New Roman"/>
        <family val="1"/>
        <charset val="204"/>
      </rPr>
      <t>(співфінансування до проекту USAID)</t>
    </r>
  </si>
  <si>
    <r>
      <t xml:space="preserve">Створення "Англійського міні-парку" </t>
    </r>
    <r>
      <rPr>
        <b/>
        <i/>
        <sz val="14"/>
        <color indexed="8"/>
        <rFont val="Times New Roman"/>
        <family val="1"/>
        <charset val="204"/>
      </rPr>
      <t>(співфінансування до спільного проекту  з ГО "Успішна дія")</t>
    </r>
  </si>
  <si>
    <t xml:space="preserve"> - реконструкція житлового фонду, в т.ч.:</t>
  </si>
  <si>
    <t xml:space="preserve"> - реконструкція та реставрація інших об'єктів:</t>
  </si>
  <si>
    <t>7310</t>
  </si>
  <si>
    <t>0443</t>
  </si>
  <si>
    <t>Будівництво об'єктів житлово-комунального господарства</t>
  </si>
  <si>
    <t xml:space="preserve"> - капітальний ремонт інших об'єктів</t>
  </si>
  <si>
    <t>Капітальний ремонт тротуару по пр. Центральний</t>
  </si>
  <si>
    <t>Капітальний ремонт тротуару по пр. Гвардійський</t>
  </si>
  <si>
    <t>Капітальний ремонт дороги вздовж о. Паркове</t>
  </si>
  <si>
    <t>Капітальний ремонт приміщень будівлі за адресою: вул.Богдана Ліщини, 38</t>
  </si>
  <si>
    <t>Капітальний ремонт будівлі розташованої за адресою: пр.Космонавтів, 18-а</t>
  </si>
  <si>
    <t>Капітальний ремонт внутріквартальних доріг в кварталі № 25 (Сметаніна, 32)</t>
  </si>
  <si>
    <t>Капітальний ремонт внутріквартальних доріг в кварталі № 4 (Партизанська, 34, 36)</t>
  </si>
  <si>
    <t xml:space="preserve">Капітальний ремонт внутріквартальних доріг в 79 мікрорайоні </t>
  </si>
  <si>
    <t>Капітальний ремонт тротуарів внутріквартальних доріг в 76 мікрорайоні</t>
  </si>
  <si>
    <t>Капітальний ремонт тротуарів внутріквартальних доріг в кварталі № 52</t>
  </si>
  <si>
    <t>Капітальний ремонт тротуарів внутріквартальних доріг в кварталі № 54</t>
  </si>
  <si>
    <t>Капітальний ремонт тротуарів внутріквартальних доріг в кварталі № 61</t>
  </si>
  <si>
    <t>Капітальний ремонт тротуарів внутріквартальних доріг в 72 мікрорайоні</t>
  </si>
  <si>
    <t>Капітальний ремонт тротуарів внутріквартальних доріг в 77 мікрорайоні</t>
  </si>
  <si>
    <t>Капітальний ремонт внутріквартальних доріг в кварталі № 56</t>
  </si>
  <si>
    <t>Капітальний ремонт внутріквартальних доріг в 78 мікрорайоні</t>
  </si>
  <si>
    <t>Капітальний ремонт внутріквартальних доріг в кварталі № 52</t>
  </si>
  <si>
    <t>Капітальний ремонт внутріквартальних доріг в 82 мікрорайоні</t>
  </si>
  <si>
    <t xml:space="preserve">Капітальний ремонт дороги по пр.Гвардійський в м.Сєвєродонецьк (від пр.Космонавтів до вул.Донецька) </t>
  </si>
  <si>
    <t xml:space="preserve">Капітальний ремонт дороги по пр.Гвардійський в м.Сєвєродонецьк (від віл.Донецька до пр.Центральний) </t>
  </si>
  <si>
    <t>Капітальний ремонт дороги по пр.Гвардійський в м.Сєвєродонецьк (від пр.Центральний до вул.Автомобільна)</t>
  </si>
  <si>
    <t>Капітальний ремонт тротуарів внутріквартальних доріг в кварталі № 64</t>
  </si>
  <si>
    <t>Капітальний ремонт тротуарів внутріквартальних доріг в кварталі № 65</t>
  </si>
  <si>
    <t>Капітальний ремонт тротуарів внутріквартальних доріг в кварталі № 59</t>
  </si>
  <si>
    <t>Капітальний ремонт тротуарів внутріквартальних доріг в кварталі № 49</t>
  </si>
  <si>
    <t>Капітальний ремонт тротуарів внутріквартальних доріг в кварталі № 49а</t>
  </si>
  <si>
    <t>Капітальний ремонт тротуарів внутріквартальних доріг в кварталі № 24</t>
  </si>
  <si>
    <t>Капітальний ремонт тротуарів внутріквартальних доріг в кварталі № 22а</t>
  </si>
  <si>
    <t>Капітальний ремонт тротуарів внутріквартальних доріг в кварталі № 19</t>
  </si>
  <si>
    <t>Капітальний ремонт тротуарів внутріквартальних доріг в кварталі № 19а</t>
  </si>
  <si>
    <t>Капітальний ремонт тротуарів внутріквартальних доріг в кварталі № 20</t>
  </si>
  <si>
    <t>Капітальний ремонт тротуарів внутріквартальних доріг в кварталі № 21</t>
  </si>
  <si>
    <t>Капітальний ремонт скверу "Дитяче містечко" по пр. Космонавтів в районі будинку 29 м. Сєвєродонецьк</t>
  </si>
  <si>
    <t>Капітальний ремонт тротуару по вул. Гагаріна</t>
  </si>
  <si>
    <t xml:space="preserve">Капітальний ремонт дороги по пр.Гвардійський в м.Сєвєродонецьк (від вул.Курчатова до пр.Космонавтів) </t>
  </si>
  <si>
    <t>Капітальний ремонт тротуару по вул.Богдана Ліщини</t>
  </si>
  <si>
    <t xml:space="preserve"> - капітальне будівництво (придбання) інших об'єктів </t>
  </si>
  <si>
    <t>Будівництво мереж зовнішнього освітлення по вул. Вілєсова (ділянка від вул. Курчатова до пр. Гвардійський)</t>
  </si>
  <si>
    <t>Будівництво мереж зовнішнього освітлення вздовж о. Паркове</t>
  </si>
  <si>
    <t>Будівництво зовнішніх мереж електропостачання нежитлових приміщень під створення соціального житла за адресою: м.Сєвєродонецьк, пр.Космонавтів, 18-а</t>
  </si>
  <si>
    <t>Капітальне будівництво мереж зовнішнього освітлення дороги від вул.Об'їзна до перехрестя із коловим рухом</t>
  </si>
  <si>
    <t>7321</t>
  </si>
  <si>
    <t>Будівництво освітніх установ та закладів</t>
  </si>
  <si>
    <t xml:space="preserve"> - капітальне будівництво (придбання) інших об'єктів</t>
  </si>
  <si>
    <t>Будівництво пєлєтної котельні НВК "Спеціалізована школа колегіум"</t>
  </si>
  <si>
    <t>2018-2020</t>
  </si>
  <si>
    <t>Будівництво пєлєтної котельні ЗОШ №18 м.Сєвєродонецьк, вул.Курчатова, 27Б</t>
  </si>
  <si>
    <t>Капітальний ремонт ДНЗ №25 (енергосанація)</t>
  </si>
  <si>
    <t>2017-2021</t>
  </si>
  <si>
    <t xml:space="preserve">Корегування проєкту  по об'єкту "Капітальний ремонт  будівлі КДНЗ (ясла-садок) комбінованого типу № 11 за адресою: м. Сєвєродонецьк, вул. Енергетиків, 28-А» </t>
  </si>
  <si>
    <t>7322</t>
  </si>
  <si>
    <t>Будівництво медичних установ та закладів</t>
  </si>
  <si>
    <t xml:space="preserve">Капітальний ремонт приміщень, ганків, електричних мереж, інженерних систем, заміна існуючих заповнень віконних та дверних блоків в будівлі пологового відділення КНП СМБЛ за адресою: м.Сєвєродонецьк, вул.Сметаніна, 5 </t>
  </si>
  <si>
    <t>Капітальний ремонт приміщень, електричних мереж, інженерних систем, заміна існуючих віконних та дверних блоків в будівлі хірургічного корпусу КНП СМБЛ за адресою: м.Сєвєродонецьк, вул.Єгорова, 2Б</t>
  </si>
  <si>
    <t>Капітальний ремонт приміщень, електричних мереж, інженерних систем, заміна існуючих віконних та дверних блоків в будівлі головного і адміністративного корпусу КНП СМБЛ за адресою: м.Сєвєродонецьк, вул.Єгорова, 2Б</t>
  </si>
  <si>
    <t>Капітальний ремонт приміщень, електричних мереж, інженерних систем, заміна існуючих віконних та дверних блоків в будівлі дитячого соматичного відділення КНП СМБЛ за адресою: м.Сєвєродонецьк, вул.Єгорова, 2Б</t>
  </si>
  <si>
    <t>Капітальний ремонт приміщень, електричних мереж, інженерних систем, заміна існуючих віконних та дверних блоків в будівлі терапевтичного корпусу  КНП СМБЛ за адресою: м.Сєвєродонецьк, вул.Єгорова, 2Б</t>
  </si>
  <si>
    <t>Капітальний ремонт приміщень, електричних мереж, інженерних систем, заміна існуючих віконних та дверних блоків в будівлі водолікарні  КНП СМБЛ за адресою: м.Сєвєродонецьк, вул.Єгорова, 2Б</t>
  </si>
  <si>
    <t>Капітальний ремонт приміщень, електричних мереж, інженерних систем, заміна існуючих віконних та дверних блоків в будівлі паталогоанатомічного корпусу  КНП СМБЛ за адресою: м.Сєвєродонецьк, вул.Єгорова, 2Б</t>
  </si>
  <si>
    <t>Капітальний ремонт будівлі та підвальних приміщень, приміщень І-го поверху жіночої консультації № 1 за адресою: м.Сєвєродонецьк, пр.Космонавтів, 9</t>
  </si>
  <si>
    <t>Капітальний ремонт приміщень, інженерних систем, заміна існуючої системи опалення в будівлі амбулаторії № 3 КНП СЦПМСД за адресою: м.Сєвєродонецьк, вул.Сметаніна, 5У</t>
  </si>
  <si>
    <t>Капітальний ремонт приміщень, інженерних систем, заміна існуючої системи опалення в будівлі амбулаторії № 1 КНП СЦПМСД за адресою: м.Сєвєродонецьк, вул.Курчатова, 36</t>
  </si>
  <si>
    <t>Капітальний ремонт приміщень, інженерних систем, відмостки, заміна дверних блоків в будівлі амбулаторії № 2 КНП СЦПМСД за адресою: м.Сєвєродонецьк, вул.Федоренко, 16Б</t>
  </si>
  <si>
    <t>Будівництво пєлєтних котелень для комунальної установи Сєвєродонецької міської багатопрофільної лікарні</t>
  </si>
  <si>
    <t>Будівництво мережі газового постачання модульної газової котельні КНП «Сєвєродонецький центр первинної медико-санітарної допомоги» Сєвєродонецької міської ради, за адресою: м.Сєвєродонецьк, вул.Курчатова, 36</t>
  </si>
  <si>
    <t>Будівництво вузлу обліку газу модульної газової котельні КНП «Сєвєродонецький центр первинної медико-санітарної допомоги» Сєвєродонецької міської ради, за адресою: м.Сєвєродонецьк, вул.Курчатова, 36</t>
  </si>
  <si>
    <t>7324</t>
  </si>
  <si>
    <t>Будівництво установ та закладів культури</t>
  </si>
  <si>
    <t>Будівництво пєлєтної котельні для комунального закладу Сєвєродонецький міський палац культури</t>
  </si>
  <si>
    <t>7325</t>
  </si>
  <si>
    <t>Будівництво споруд, установ та закладів фізичної культури і спорту</t>
  </si>
  <si>
    <t>Будівництво пєлєтної котельні ДЮСШ №1 м.Сєвєродонецьк, вул. Федоренко, 33</t>
  </si>
  <si>
    <t>7330</t>
  </si>
  <si>
    <t>Будівництво інших об'єктів комунальної власності</t>
  </si>
  <si>
    <t>3132</t>
  </si>
  <si>
    <t>Капітальний  ремонт  приміщень будівлі за адресою: бульвар Дружби Народів, 32а</t>
  </si>
  <si>
    <t>Благоустрій кварталу №22-б з встановленням пам'ятного знака "Жертвам Чорнобиля"</t>
  </si>
  <si>
    <t>Утримання та розвиток автомобільних доріг та дорожньої інфраструктури за рахунок коштів місцевого бюджету</t>
  </si>
  <si>
    <t xml:space="preserve"> - капітальний ремонт інших об'єктів: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</si>
  <si>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</si>
  <si>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</si>
  <si>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 xml:space="preserve"> - реконструкція та реставрація інших об'єктів</t>
  </si>
  <si>
    <r>
      <t xml:space="preserve">Реконструкція заплавного мосту №1 в м. Сєвєродонецьк </t>
    </r>
    <r>
      <rPr>
        <b/>
        <i/>
        <sz val="14"/>
        <rFont val="Times New Roman"/>
        <family val="1"/>
        <charset val="204"/>
      </rPr>
      <t>(співфінансування ДФРР)</t>
    </r>
  </si>
  <si>
    <t>2017-2020</t>
  </si>
  <si>
    <t xml:space="preserve">капітальне будівництво (придбання) інших </t>
  </si>
  <si>
    <t>1517366</t>
  </si>
  <si>
    <t>7366</t>
  </si>
  <si>
    <t>Реалізація проектів в рамках Надзвичайної кредитної програми для відновлення України</t>
  </si>
  <si>
    <r>
      <t xml:space="preserve">Реконструкція адміністративної будівлі, вул. Леніна, 32 </t>
    </r>
    <r>
      <rPr>
        <b/>
        <i/>
        <sz val="14"/>
        <rFont val="Times New Roman"/>
        <family val="1"/>
        <charset val="204"/>
      </rPr>
      <t>(субвенція з д/б м/б для реалізації проектів у рамках Надзвичайної кредитної програми для відновлення України, спеціальний фонд)</t>
    </r>
  </si>
  <si>
    <r>
      <t xml:space="preserve">Реконструкція адміністративної будівлі, вул. Леніна, 32  </t>
    </r>
    <r>
      <rPr>
        <b/>
        <i/>
        <sz val="14"/>
        <rFont val="Times New Roman"/>
        <family val="1"/>
        <charset val="204"/>
      </rPr>
      <t>(субвенція з д/б м/б для реалізації проектів у рамках Надзвичайної кредитної програми для відновлення України, передача з загального фонду, ПДВ)</t>
    </r>
  </si>
  <si>
    <r>
      <t>Капітальний ремонт ДНЗ №25(енергосанація)</t>
    </r>
    <r>
      <rPr>
        <b/>
        <i/>
        <sz val="14"/>
        <rFont val="Times New Roman"/>
        <family val="1"/>
        <charset val="204"/>
      </rPr>
      <t>(субвенція з д/б м/б для реалізації проектів у рамках Надзвичайної кредитної програми для відновлення України, спеціальний фонд)</t>
    </r>
  </si>
  <si>
    <r>
      <t>Капітальний ремонт ДНЗ №25(енергосанація)</t>
    </r>
    <r>
      <rPr>
        <b/>
        <i/>
        <sz val="14"/>
        <rFont val="Times New Roman"/>
        <family val="1"/>
        <charset val="204"/>
      </rPr>
      <t xml:space="preserve"> (субвенція з д/б м/б для реалізації проектів у рамках Надзвичайної кредитної програми для відновлення України, передача з загального фонду, ПДВ)</t>
    </r>
  </si>
  <si>
    <r>
      <t>Будівництво пєлєтної котельні НВК “Спеціалізована школа колегіум”</t>
    </r>
    <r>
      <rPr>
        <b/>
        <i/>
        <sz val="14"/>
        <rFont val="Times New Roman"/>
        <family val="1"/>
        <charset val="204"/>
      </rPr>
      <t>(субвенція з д/б м/б для реалізації проектів у рамках Надзвичайної кредитної програми для відновлення України, спеціальний фонд)</t>
    </r>
  </si>
  <si>
    <r>
      <t>Будівництво пєлєтної котельні НВК “Спеціалізована школа колегіум”</t>
    </r>
    <r>
      <rPr>
        <b/>
        <i/>
        <sz val="14"/>
        <rFont val="Times New Roman"/>
        <family val="1"/>
        <charset val="204"/>
      </rPr>
      <t>(субвенція з д/б м/б для реалізації проектів у рамках Надзвичайної кредитної програми для відновлення України, передача з загального фонду, ПДВ)</t>
    </r>
  </si>
  <si>
    <r>
      <t>Будівництво пєлєтної котельні ЗОШ № 18, м.Сєвєродонецьк, вул.Курчатова 27б</t>
    </r>
    <r>
      <rPr>
        <b/>
        <i/>
        <sz val="14"/>
        <rFont val="Times New Roman"/>
        <family val="1"/>
        <charset val="204"/>
      </rPr>
      <t>(субвенція з д/б м/б для реалізації проектів у рамках Надзвичайної кредитної програми для відновлення України, спеціальний фонд)</t>
    </r>
  </si>
  <si>
    <r>
      <t xml:space="preserve">Будівництво пєлєтної котельні ЗОШ № 18, м.Сєвєродонецьк, вул.Курчатова 27б </t>
    </r>
    <r>
      <rPr>
        <b/>
        <i/>
        <sz val="14"/>
        <rFont val="Times New Roman"/>
        <family val="1"/>
        <charset val="204"/>
      </rPr>
      <t>(субвенція з д/б м/б для реалізації проектів у рамках Надзвичайної кредитної програми для відновлення України, Передача з загального фонду, ПДВ)</t>
    </r>
  </si>
  <si>
    <r>
      <t>Будівництво пєлєтної котельні ДЮСШ№ 1 м.Сєвєродонецьк, вул.Федоренко, 33</t>
    </r>
    <r>
      <rPr>
        <b/>
        <i/>
        <sz val="14"/>
        <rFont val="Times New Roman"/>
        <family val="1"/>
        <charset val="204"/>
      </rPr>
      <t>(субвенція з д/б м/б для реалізації проектів у рамках Надзвичайної кредитної програми для відновлення України, спеціальний фонд)</t>
    </r>
  </si>
  <si>
    <r>
      <t>Будівництво пєлєтної котельні ДЮСШ№ 1 м.Сєвєродонецьк, вул.Федоренко, 33</t>
    </r>
    <r>
      <rPr>
        <b/>
        <i/>
        <sz val="14"/>
        <rFont val="Times New Roman"/>
        <family val="1"/>
        <charset val="204"/>
      </rPr>
      <t>(субвенція з д/б м/б для реалізації проектів у рамках Надзвичайної кредитної програми для відновлення України, передача з загального фонду, ПДВ)</t>
    </r>
  </si>
  <si>
    <r>
      <t xml:space="preserve">Будівництво пєлєтних котелень для комунальної установи Сєвєродонецької міської багатопрофільної лікарні </t>
    </r>
    <r>
      <rPr>
        <b/>
        <i/>
        <sz val="14"/>
        <rFont val="Times New Roman"/>
        <family val="1"/>
        <charset val="204"/>
      </rPr>
      <t>(субвенція з д/б м/б для реалізації проектів у рамках Надзвичайної кредитної програми для відновлення України, спеціальний фонд)</t>
    </r>
  </si>
  <si>
    <r>
      <t xml:space="preserve">Будівництво пєлєтних котелень для комунальної установи Сєвєродонецької міської багатопрофільної лікарні </t>
    </r>
    <r>
      <rPr>
        <b/>
        <i/>
        <sz val="14"/>
        <rFont val="Times New Roman"/>
        <family val="1"/>
        <charset val="204"/>
      </rPr>
      <t>(субвенція з д/б м/б для реалізації проектів у рамках Надзвичайної кредитної програми для відновлення України, передача з загального фонду, ПДВ)</t>
    </r>
  </si>
  <si>
    <r>
      <t>Будівництво пелетної котельні для комунального закладу “Сєвєродонецький міський палац культури”</t>
    </r>
    <r>
      <rPr>
        <b/>
        <i/>
        <sz val="14"/>
        <rFont val="Times New Roman"/>
        <family val="1"/>
        <charset val="204"/>
      </rPr>
      <t>(субвенція з д/б м/б для реалізації проектів у рамках Надзвичайної кредитної програми для відновлення України, спеціальний фонд)</t>
    </r>
  </si>
  <si>
    <r>
      <t>Будівництво пелетної котельні для комунального закладу “Сєвєродонецький міський палац культури”</t>
    </r>
    <r>
      <rPr>
        <b/>
        <i/>
        <sz val="14"/>
        <rFont val="Times New Roman"/>
        <family val="1"/>
        <charset val="204"/>
      </rPr>
      <t xml:space="preserve"> (субвенція з д/б м/б для реалізації проектів у рамках Надзвичайної кредитної програми для відновлення України, передача з загального фонду, ПДВ)</t>
    </r>
  </si>
  <si>
    <t>інша діяльність у сфері дорожнього господарства</t>
  </si>
  <si>
    <t>0700000</t>
  </si>
  <si>
    <t>0712010</t>
  </si>
  <si>
    <t>2010</t>
  </si>
  <si>
    <t>0731</t>
  </si>
  <si>
    <t>Багатопрофільна стаціонарна медична допомога населенню</t>
  </si>
  <si>
    <t xml:space="preserve"> - капітальні трансферти підприємствам (установам, організаціям)</t>
  </si>
  <si>
    <t>Придбання медичного обладнання</t>
  </si>
  <si>
    <t>Проведення проектних робіт на комплекс будівель КНП СМБЛ розташованих за адресою вул.Єгорова, 2Б</t>
  </si>
  <si>
    <t>Проведення проектних робіт на комплекс будівель КНП СМБЛ розташованих за адресою вул.Сметаніна, 5</t>
  </si>
  <si>
    <t>Придбання апаратів штучної вентиляції легенів</t>
  </si>
  <si>
    <t>Придбання конвексного датчика</t>
  </si>
  <si>
    <t>Придбання апаратів УЗД</t>
  </si>
  <si>
    <t>Придбання аналізатору електролітів крові</t>
  </si>
  <si>
    <t>Придбання аналізатора газів крові</t>
  </si>
  <si>
    <t>Придбання коагулометру</t>
  </si>
  <si>
    <t>Придбання аналізатора гемотологічного</t>
  </si>
  <si>
    <t>Придбання кардіографів</t>
  </si>
  <si>
    <t>Придбання пульсоксиметрів</t>
  </si>
  <si>
    <t xml:space="preserve">Придбання монітору фетального </t>
  </si>
  <si>
    <r>
      <t xml:space="preserve">Придбання системи мамографічної 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</si>
  <si>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t>Придбання моніторів пацієнта</t>
  </si>
  <si>
    <t>Придбання установки отоларингологічної</t>
  </si>
  <si>
    <t xml:space="preserve">Придбання персональних компьютерів </t>
  </si>
  <si>
    <r>
      <t>Придбання ангіографу</t>
    </r>
    <r>
      <rPr>
        <b/>
        <i/>
        <sz val="14"/>
        <rFont val="Times New Roman"/>
        <family val="1"/>
        <charset val="204"/>
      </rPr>
      <t xml:space="preserve"> </t>
    </r>
  </si>
  <si>
    <r>
      <t xml:space="preserve">Придбання відеогастроскопу </t>
    </r>
    <r>
      <rPr>
        <b/>
        <i/>
        <sz val="14"/>
        <rFont val="Times New Roman"/>
        <family val="1"/>
        <charset val="204"/>
      </rPr>
      <t>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</si>
  <si>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t>Придбання лампи операційної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</si>
  <si>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t xml:space="preserve">Придбання стола операційного </t>
    </r>
    <r>
      <rPr>
        <b/>
        <i/>
        <sz val="14"/>
        <rFont val="Times New Roman"/>
        <family val="1"/>
        <charset val="204"/>
      </rPr>
      <t>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</si>
  <si>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t xml:space="preserve">Придбання офтольмологічного мікроскопу 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</si>
  <si>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t xml:space="preserve">Придбання медичного стула хірурга для офтольмології  </t>
    </r>
    <r>
      <rPr>
        <b/>
        <i/>
        <sz val="14"/>
        <rFont val="Times New Roman"/>
        <family val="1"/>
        <charset val="204"/>
      </rPr>
      <t>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</si>
  <si>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rPr>
        <sz val="14"/>
        <rFont val="Times New Roman"/>
        <family val="1"/>
        <charset val="204"/>
      </rPr>
      <t xml:space="preserve">Придбання збільшувача </t>
    </r>
    <r>
      <rPr>
        <b/>
        <i/>
        <sz val="14"/>
        <rFont val="Times New Roman"/>
        <family val="1"/>
        <charset val="204"/>
      </rPr>
      <t>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</si>
  <si>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rPr>
        <sz val="14"/>
        <rFont val="Times New Roman"/>
        <family val="1"/>
        <charset val="204"/>
      </rPr>
      <t>Придбання відеокамери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</si>
  <si>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rPr>
        <sz val="14"/>
        <rFont val="Times New Roman"/>
        <family val="1"/>
        <charset val="204"/>
      </rPr>
      <t>Придбання освітлювача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</si>
  <si>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rPr>
        <sz val="14"/>
        <rFont val="Times New Roman"/>
        <family val="1"/>
        <charset val="204"/>
      </rPr>
      <t>Придбання стерилізатора повітряного ГП-20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</si>
  <si>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rPr>
        <sz val="14"/>
        <rFont val="Times New Roman"/>
        <family val="1"/>
        <charset val="204"/>
      </rPr>
      <t>Придбання стерилізатора парового (об'єм камери 100 л)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</si>
  <si>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rPr>
        <sz val="14"/>
        <rFont val="Times New Roman"/>
        <family val="1"/>
        <charset val="204"/>
      </rPr>
      <t>Придбання стерилізатора парового (об'єм камери 400 л)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</si>
  <si>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rPr>
        <sz val="14"/>
        <rFont val="Times New Roman"/>
        <family val="1"/>
        <charset val="204"/>
      </rPr>
      <t>Придбання гематологічного аналізатору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</si>
  <si>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rPr>
        <sz val="14"/>
        <rFont val="Times New Roman"/>
        <family val="1"/>
        <charset val="204"/>
      </rPr>
      <t>Придбання аналізатора сечі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</si>
  <si>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rPr>
        <sz val="14"/>
        <rFont val="Times New Roman"/>
        <family val="1"/>
        <charset val="204"/>
      </rPr>
      <t>Придбання напівавтоматичного коагулометру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</si>
  <si>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rPr>
        <sz val="14"/>
        <rFont val="Times New Roman"/>
        <family val="1"/>
        <charset val="204"/>
      </rPr>
      <t>Придбання аналізатора електролітів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</si>
  <si>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rPr>
        <sz val="14"/>
        <rFont val="Times New Roman"/>
        <family val="1"/>
        <charset val="204"/>
      </rPr>
      <t>Придбання мікроскопа бінокулярного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</si>
  <si>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rPr>
        <sz val="14"/>
        <rFont val="Times New Roman"/>
        <family val="1"/>
        <charset val="204"/>
      </rPr>
      <t>Придбання монітора медичного рідкокристаличного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</si>
  <si>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rPr>
        <sz val="14"/>
        <rFont val="Times New Roman"/>
        <family val="1"/>
        <charset val="204"/>
      </rPr>
      <t>Придбання електрокардіографа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</si>
  <si>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rPr>
        <sz val="14"/>
        <rFont val="Times New Roman"/>
        <family val="1"/>
        <charset val="204"/>
      </rPr>
      <t>Придбання багатофункціональних пристроїв</t>
    </r>
    <r>
      <rPr>
        <b/>
        <i/>
        <sz val="14"/>
        <rFont val="Times New Roman"/>
        <family val="1"/>
        <charset val="204"/>
      </rPr>
      <t xml:space="preserve"> (в т.ч. 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 </t>
    </r>
    <r>
      <rPr>
        <b/>
        <i/>
        <sz val="14"/>
        <color indexed="10"/>
        <rFont val="Times New Roman"/>
        <family val="1"/>
        <charset val="204"/>
      </rPr>
      <t>193 125,60 грн</t>
    </r>
    <r>
      <rPr>
        <b/>
        <i/>
        <sz val="14"/>
        <rFont val="Times New Roman"/>
        <family val="1"/>
        <charset val="204"/>
      </rPr>
      <t>.)</t>
    </r>
  </si>
  <si>
    <t>Придбання планшета</t>
  </si>
  <si>
    <t>Придбання ноутбуків</t>
  </si>
  <si>
    <t>Придбання шафи лабораторної</t>
  </si>
  <si>
    <t>Придбання шафи витяжної</t>
  </si>
  <si>
    <t>Придбання столу для приборів</t>
  </si>
  <si>
    <t>Придбання столів лабораторних</t>
  </si>
  <si>
    <t>Придбання тумб мобільних</t>
  </si>
  <si>
    <t>Придбання ліжок медичних</t>
  </si>
  <si>
    <t>Придбання автоматичного аналізатору газів крові</t>
  </si>
  <si>
    <r>
      <t>Придбання електрохірургічного апарату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</si>
  <si>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r>
      <t>Придбання автоматичного рефракто кератометра</t>
    </r>
    <r>
      <rPr>
        <b/>
        <i/>
        <sz val="14"/>
        <rFont val="Times New Roman"/>
        <family val="1"/>
        <charset val="204"/>
      </rPr>
      <t xml:space="preserve"> (за рахунок залишку субвенції з м/б на здійснення переданих видатків у сфері охорони здоров'я за рахунок коштів медичної субвенції, що утворився станом на 01.01.2020 року)</t>
    </r>
  </si>
  <si>
    <t>Придбання холтера (системи ЄКГ)</t>
  </si>
  <si>
    <t>Придбання кондиціонерів</t>
  </si>
  <si>
    <t>Придбання викусувача</t>
  </si>
  <si>
    <t>Придбання викусувача кругового</t>
  </si>
  <si>
    <t xml:space="preserve">Придбання носових ножиць </t>
  </si>
  <si>
    <r>
      <t xml:space="preserve">Придбання мініатюрних носових щипців прямих </t>
    </r>
    <r>
      <rPr>
        <b/>
        <i/>
        <sz val="14"/>
        <rFont val="Times New Roman"/>
        <family val="1"/>
        <charset val="204"/>
      </rPr>
      <t xml:space="preserve"> (у т. ч. за рах. залишку субвенції з місцевого бюджету на здійснення переданих видатків у сфері охорони здоров'я за рахунок коштів мед субвенції, що утворився станом на 01.01.2020 р. у сумі - </t>
    </r>
    <r>
      <rPr>
        <b/>
        <i/>
        <sz val="14"/>
        <color indexed="10"/>
        <rFont val="Times New Roman"/>
        <family val="1"/>
        <charset val="204"/>
      </rPr>
      <t xml:space="preserve">7218,40 </t>
    </r>
    <r>
      <rPr>
        <b/>
        <i/>
        <sz val="14"/>
        <rFont val="Times New Roman"/>
        <family val="1"/>
        <charset val="204"/>
      </rPr>
      <t>грн.)</t>
    </r>
  </si>
  <si>
    <r>
      <t>Придбання троакар для синусоскопії зі скошеним накінцівником</t>
    </r>
    <r>
      <rPr>
        <b/>
        <i/>
        <sz val="14"/>
        <rFont val="Times New Roman"/>
        <family val="1"/>
        <charset val="204"/>
      </rPr>
      <t xml:space="preserve"> (за рах. залишку субвенції з місцевого бюджету на здійснення переданих видатків у сфері охорони здоров'я за рахунок коштів мед субвенції, що утворився станом на 01.01.2020 р.)</t>
    </r>
  </si>
  <si>
    <r>
      <t xml:space="preserve">Придбання назальних щипців </t>
    </r>
    <r>
      <rPr>
        <b/>
        <i/>
        <sz val="14"/>
        <rFont val="Times New Roman"/>
        <family val="1"/>
        <charset val="204"/>
      </rPr>
      <t xml:space="preserve"> (за рах. залишку субвенції з місцевого бюджету на здійснення переданих видатків у сфері охорони здоров'я за рахунок коштів мед субвенції, що утворився станом на 01.01.2020)</t>
    </r>
  </si>
  <si>
    <r>
      <t xml:space="preserve">Придбання антрального викусувача </t>
    </r>
    <r>
      <rPr>
        <b/>
        <i/>
        <sz val="14"/>
        <rFont val="Times New Roman"/>
        <family val="1"/>
        <charset val="204"/>
      </rPr>
      <t>(за рах. залишку субвенції з місцевого бюджету на здійснення переданих видатків у сфері охорони здоров'я за рахунок коштів мед субвенції, що утворився станом на 01.01.2020)</t>
    </r>
  </si>
  <si>
    <r>
      <t>Придбання антральних щипців для захисту (загнуті вниз)</t>
    </r>
    <r>
      <rPr>
        <b/>
        <i/>
        <sz val="14"/>
        <rFont val="Times New Roman"/>
        <family val="1"/>
        <charset val="204"/>
      </rPr>
      <t xml:space="preserve"> (за рах. залишку субвенції з місцевого бюджету на здійснення переданих видатків у сфері охорони здоров'я за рахунок коштів мед субвенції, що утворився станом на 01.01.2020)</t>
    </r>
  </si>
  <si>
    <r>
      <t>Придбання антральних щипців для захисту</t>
    </r>
    <r>
      <rPr>
        <b/>
        <i/>
        <sz val="14"/>
        <rFont val="Times New Roman"/>
        <family val="1"/>
        <charset val="204"/>
      </rPr>
      <t xml:space="preserve"> (за рах. залишку субвенції з місцевого бюджету на здійснення переданих видатків у сфері охорони здоров'я за рахунок коштів мед субвенції, що утворився станом на 01.01.2020)</t>
    </r>
  </si>
  <si>
    <r>
      <t>Придбання щипців для біопсії та захисту</t>
    </r>
    <r>
      <rPr>
        <b/>
        <i/>
        <sz val="14"/>
        <rFont val="Times New Roman"/>
        <family val="1"/>
        <charset val="204"/>
      </rPr>
      <t xml:space="preserve"> (за рах. залишку субвенції з місцевого бюджету на здійснення переданих видатків у сфері охорони здоров'я за рахунок коштів мед субвенції, що утворився станом на 01.01.2020)</t>
    </r>
  </si>
  <si>
    <r>
      <t xml:space="preserve">Придбання пристрою для газових ін'єкцій </t>
    </r>
    <r>
      <rPr>
        <b/>
        <i/>
        <sz val="14"/>
        <rFont val="Times New Roman"/>
        <family val="1"/>
        <charset val="204"/>
      </rPr>
      <t>(за рах. залишку субвенції з місцевого бюджету на здійснення переданих видатків у сфері охорони здоров'я за рахунок коштів мед субвенції, що утворився станом на 01.01.2020)</t>
    </r>
  </si>
  <si>
    <r>
      <t>Придбання кисневих концентраторів (з датчиком кисню)</t>
    </r>
    <r>
      <rPr>
        <b/>
        <i/>
        <sz val="14"/>
        <rFont val="Times New Roman"/>
        <family val="1"/>
        <charset val="204"/>
      </rPr>
      <t xml:space="preserve"> (за рах. залишку субвенції з місцевого бюджету на здійснення переданих видатків у сфері охорони здоров'я за рахунок коштів мед субвенції, що утворився станом на 01.01.2020)</t>
    </r>
  </si>
  <si>
    <r>
      <t xml:space="preserve">Придбання кисневих концентраторів "БІОМЕД" </t>
    </r>
    <r>
      <rPr>
        <b/>
        <i/>
        <sz val="14"/>
        <rFont val="Times New Roman"/>
        <family val="1"/>
        <charset val="204"/>
      </rPr>
      <t xml:space="preserve">(за рах. залишку субвенції з місцевого бюджету на здійснення переданих видатків у сфері охорони здоров'я за рахунок коштів мед субвенції, що утворився станом на 01.01.2020 </t>
    </r>
    <r>
      <rPr>
        <b/>
        <i/>
        <sz val="14"/>
        <color indexed="10"/>
        <rFont val="Times New Roman"/>
        <family val="1"/>
        <charset val="204"/>
      </rPr>
      <t>5 218,40 грн</t>
    </r>
    <r>
      <rPr>
        <b/>
        <i/>
        <sz val="14"/>
        <rFont val="Times New Roman"/>
        <family val="1"/>
        <charset val="204"/>
      </rPr>
      <t>)</t>
    </r>
  </si>
  <si>
    <t>Придбання відсмоктувачів медичних</t>
  </si>
  <si>
    <t>Придбання ліжок лікарняних (2-секційних, механічних) на колесах</t>
  </si>
  <si>
    <t xml:space="preserve"> - капітальний ремонт інших об"єктів</t>
  </si>
  <si>
    <t>-капітальне будівництво (придбання) інших об"єктів</t>
  </si>
  <si>
    <t>0717322</t>
  </si>
  <si>
    <t>Будівництво медичних установ та закладів</t>
  </si>
  <si>
    <t>Робочий проект "Реконструкція будівлі міжлікарняної аптеки КНП СМБЛ під адміністративно-побутовий корпус за адресою: вул.Єгорова, 2-В, м.Сєвєродонецьк Луганської області"</t>
  </si>
  <si>
    <t>Капітальний ремонт приміщень, електричних мереж, інженерних систем в будівлі дитячого соматичного відділення КНП СМБЛ за адресою: м.Сєвєродонецьк, вул.Єгорова 2 Б</t>
  </si>
  <si>
    <t>Капітальний ремонт, технічне переоснащення внутрішніх приміщень, електричних мереж, систем опалення, водопостачання та водовідведення, інженерних систем, заміна непридатних для подальшої експлуатації дерев'яних вікон на енергосберігаючі металопластикові в будівлі хірургічного корпусу КНП СМБЛ за адресою: м.Сєвєродонецьк, вул. Єгорова 2 Б</t>
  </si>
  <si>
    <t>Капітальний ремонт, технічне переоснащення приміщень,  внутрішніх систем опалення, водопостачання та водовідведення, інженерних систем в будівлі пологового відділення КНП СМБЛ за адресою: м.Сєвєродонецьк, вул.Сметаніна, 5</t>
  </si>
  <si>
    <t>Первинна медична допомога населенню, що надається центрами первинної медичної (медико-санітарної) допомоги</t>
  </si>
  <si>
    <t xml:space="preserve"> - капітальні трансферти підприємствам (установам, організаціям):</t>
  </si>
  <si>
    <t>Придбання обладнання і предметів довгострокового користування</t>
  </si>
  <si>
    <t>Стоматологічна допомога населенню</t>
  </si>
  <si>
    <t xml:space="preserve"> - капітальні трансферти підприємствам (установам, організаціям), в т.ч.:</t>
  </si>
  <si>
    <t>1200000</t>
  </si>
  <si>
    <t>Забезпечення надійної та безперебійної експлуатації ліфтів</t>
  </si>
  <si>
    <t>Експлуатація та технічне обслуговування житлового фонду</t>
  </si>
  <si>
    <t>Капітальні трансферти підприємствам (установам, організаціям)</t>
  </si>
  <si>
    <t>Забезпечення діяльності з виробництва, транспортування, постачання теплової енергії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</si>
  <si>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</si>
  <si>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</si>
  <si>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</si>
  <si>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Придбання автогідропідіймача</t>
  </si>
  <si>
    <t>Придбання причепів тракторних одновісних</t>
  </si>
  <si>
    <t>Придбання ексковатора навантажувача</t>
  </si>
  <si>
    <t>1216011</t>
  </si>
  <si>
    <t>6011</t>
  </si>
  <si>
    <t>0610</t>
  </si>
  <si>
    <t>Придбання металевих дверей для р/у теплопунктами житлових будинків</t>
  </si>
  <si>
    <t xml:space="preserve"> - придбання обладнання і предметів довгострокового користування:</t>
  </si>
  <si>
    <t xml:space="preserve"> - капітальний ремонт інших об"єктів, в т.ч.:</t>
  </si>
  <si>
    <t>6052 (100202)</t>
  </si>
  <si>
    <t>Забезпечення функціонування водопровідно-каналізаційного господарства</t>
  </si>
  <si>
    <t>6017</t>
  </si>
  <si>
    <t>Інша діяльність, пов'язана з експлуатацією об'єктів житлово-комунального господарства</t>
  </si>
  <si>
    <t>Придбання генератора гарячого туману</t>
  </si>
  <si>
    <t>6030</t>
  </si>
  <si>
    <t>Організація благоустрою населених пунктів</t>
  </si>
  <si>
    <t>Придбання мінінавантажувача типа BOBCAT з навісним обладнанням</t>
  </si>
  <si>
    <t>Придбання бензопил для дільниці з обслуговування Центрального парку культури та відпочінку м.Сєвєродонецьк</t>
  </si>
  <si>
    <t>Придбання мотокос для дільниці з обслуговування Центрального парку культури та відпочінку м.Сєвєродонецьк</t>
  </si>
  <si>
    <t>Придбання бензогенератору для дільниці з обслуговування Центрального парку культури та відпочінку м.Сєвєродонецьк</t>
  </si>
  <si>
    <t>Придбання кабін туалетних для дільниці з обслуговування Центрального парку культури та відпочінку м.Сєвєродонецьк</t>
  </si>
  <si>
    <r>
      <t xml:space="preserve">Придбання обладнання для створення "Скейт-парку" </t>
    </r>
    <r>
      <rPr>
        <b/>
        <i/>
        <sz val="14"/>
        <rFont val="Times New Roman"/>
        <family val="1"/>
        <charset val="204"/>
      </rPr>
      <t>(співфінансування до спільного проекту з ГО "Фонд "Професійний розвиток Харкова")</t>
    </r>
  </si>
  <si>
    <t>7670</t>
  </si>
  <si>
    <t>Внески до статутного капіталу суб`єктів господарювання</t>
  </si>
  <si>
    <t>Здійснення внесків до статутного капіталу КПЖ "Світанок"</t>
  </si>
  <si>
    <t>Здійснення внесків до статутного капіталу КП "СКС"</t>
  </si>
  <si>
    <t>Здійснення внесків до статутного капіталу КП "Сєвєродонецькліфт"</t>
  </si>
  <si>
    <t>Здійснення внесків до статутного капіталу КП "ЄАДСС"</t>
  </si>
  <si>
    <t>Здійснення внесків до статутного капіталу КП "СТКЕ"</t>
  </si>
  <si>
    <t>Здійснення внесків до статутного капіталу  КП "Сєвєродонецькводоканал"</t>
  </si>
  <si>
    <t>1217370</t>
  </si>
  <si>
    <r>
      <t>Створення системи автоматичного поливу у сквері Гоголя з використанням автономного електропостачання від сонячних батарей</t>
    </r>
    <r>
      <rPr>
        <b/>
        <i/>
        <sz val="14"/>
        <rFont val="Times New Roman"/>
        <family val="1"/>
        <charset val="204"/>
      </rPr>
      <t xml:space="preserve"> /співфінансування до проекту "Просування сталих енергетичних  рішень в громадах (приклади з практики)/</t>
    </r>
  </si>
  <si>
    <t>Будівництво об'єктів житлово-комунального господарства</t>
  </si>
  <si>
    <t>Розробка проекту "Будівництво скейт-майданчика за адресою м.Сєвєродонецьк, мкрн.78"</t>
  </si>
  <si>
    <t>Розробка проектно-кошторисної документації на " Реконструкцію каналізаційного колектору Д800 по вул. Курчатова протяжністю 800 п.м. та 433 п.м. в м. Сєвєродонецьк"</t>
  </si>
  <si>
    <t>Розробка проектно-кошторисної документації на "Реконструкцію каналізаційного колектору Д800 по вул. Науки-Вілєсова протяжністю  433 п.м. в м. Сєвєродонецьк"</t>
  </si>
  <si>
    <t>Капітальний ремонт прибудинкової території з встановленням дитячого ігрового майданчика за адресою вул.Курчатова, 32 м. Сєвєродонецьк</t>
  </si>
  <si>
    <t>Капітальний ремонт зупиночного комплексу тролейбусної зупинки "Депо Кільцева" по вул. Вілєсова м.Сєвєродонецьк</t>
  </si>
  <si>
    <t>Капітальний ремонт зупиночного комплексу зупинки маршрутних мікроавтобусів "Депо Кільцева" по вул. Вілєсова м.Сєвєродонецьк</t>
  </si>
  <si>
    <t>Розробка проекту: "Реконструкція сквера Горького в м. Сєвєродонецьк"</t>
  </si>
  <si>
    <t>Капітальний ремонт зелених насаджень пер. Агафонова м. Сєвєродонецьк</t>
  </si>
  <si>
    <t>Капітальний ремонт зелених насаджень по вул. Шевченка м. Сєвєродонецьк</t>
  </si>
  <si>
    <t>Капітальний ремонт зелених насаджень по вул. Юності (від вул. Силікатної до ЗОШ №2) м. Сєвєродонецьк</t>
  </si>
  <si>
    <t>Капітальний ремонт зелених насаджень в кварталі №24 м. Сєвєродонецьк</t>
  </si>
  <si>
    <t>Капітальний ремонт зелених насаджень дороги Сєвєродонецьк-Борівське</t>
  </si>
  <si>
    <t>Капітальний ремонт скверу  "Дитяче містечко" по проспекту Космонавтів в районі будинку 29 м.Сєвєродонецьк</t>
  </si>
  <si>
    <t>Капітальний ремонт об'єкту благоустрою з встановленням дитячого ігрового майданчика за адресою вул.Новікова, 15</t>
  </si>
  <si>
    <t>Капітальний ремонт прибудинкової території з встановленням дитячого майданчика за адресою вул.Гагаріна, 117</t>
  </si>
  <si>
    <t>Капітальний ремонт будівлі служби енергогосподарства (покрівлі та системи опалення) за адресою: м. Сєвєродонецьк ш. Будівельників, 27</t>
  </si>
  <si>
    <t>Капітальний ремонт системи опалення Центральної диспетчерської по шосе. Будівельників, 27 м. Сєвєродонецьк</t>
  </si>
  <si>
    <t>Капітальний ремонт тротуару на території Центрального парка м. Сєвєродонецьк</t>
  </si>
  <si>
    <t>Капітальний ремонт тротуару по пр. Центральному м. Сєвєродонецьк</t>
  </si>
  <si>
    <t>Капітальний ремонт тротуару по пр. Гвардійському м. Сєвєродонецьк</t>
  </si>
  <si>
    <t>Розробка проектної документації на будівництво електроустановки об'єктів розважальних заходів на площі Миру м.Сєвєродонецьк</t>
  </si>
  <si>
    <t>Капітальний ремонт мереж зовнішнього освітлення по вул. Богдана Ліщини (від пр. Хіміків до вул. Пивоварова) м. Сєвєродонецьк</t>
  </si>
  <si>
    <t>Капітальний ремонт мереж зовнішнього освітлення по шосе Будівельників (від пр. Хіміків до вул. Вілєсова) м. Сєвєродонецьк</t>
  </si>
  <si>
    <t>Капітальний ремонт прибудинкової території з встановленням дитячого ігрового майданчика за адресою пр. Гвардійський, 59 м. Сєвєродонецьк</t>
  </si>
  <si>
    <t>Капітальний ремонт прибудинкової території з встановленням дитячого ігрового майданчика за адресою вул. Новікова, 23 м. Сєвєродонецьк</t>
  </si>
  <si>
    <t>Капітальний ремонт чаші фонтану Міського палацу культури м. Сєвєродонецьк</t>
  </si>
  <si>
    <t>Капітальний ремонт тротуарів по вул.Гагаріна в м.Сєвєродонецьк</t>
  </si>
  <si>
    <t>6800 (170103)</t>
  </si>
  <si>
    <t>Інші заходи у сфері автомобільного транспорту</t>
  </si>
  <si>
    <t>6640 (170603)</t>
  </si>
  <si>
    <t xml:space="preserve"> Інші заходи у сфері електротранспорту:</t>
  </si>
  <si>
    <t>6650 (170703)</t>
  </si>
  <si>
    <t>Утримання та розвиток інфраструктури доріг</t>
  </si>
  <si>
    <t xml:space="preserve"> - капітальні трансферти підприємствам (установам, організаціям), з них:</t>
  </si>
  <si>
    <t xml:space="preserve"> - реконструкція та реставрація інших об"єктів:</t>
  </si>
  <si>
    <t xml:space="preserve"> - капітальний ремонт інших об"єктів:</t>
  </si>
  <si>
    <t>Інші заходи у сфері електротранспорту:</t>
  </si>
  <si>
    <t>0200000</t>
  </si>
  <si>
    <t>Керівництво і управління у відповідній сфері у містах (місті Києві), селищах, селах, об`єднаних територіальних громадах</t>
  </si>
  <si>
    <t xml:space="preserve"> - придбання обладнання і предметів довгострокового користування</t>
  </si>
  <si>
    <t>0217350</t>
  </si>
  <si>
    <t>7350</t>
  </si>
  <si>
    <t>Розроблення схем планування та забудови територій (містобудівної документації)</t>
  </si>
  <si>
    <t xml:space="preserve"> - дослідження і розробки, окремі заходи розвитку по реалізації державних (регіональних) програм</t>
  </si>
  <si>
    <t>Розроблення детального плану території 87,88 мікрорайонів</t>
  </si>
  <si>
    <t>Розроблення генплану села Воєводівка м. Сєвєродонецька Луганської області разом з планом зонування території, розділом ІТЗ ЦЗ (ЦО) та стратегічною екологічною оцінкою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</si>
  <si>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</si>
  <si>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 Проведення заходів із землеустрію:</t>
  </si>
  <si>
    <t>0217650</t>
  </si>
  <si>
    <t>7650</t>
  </si>
  <si>
    <t>Проведення експертної грошової оцінки земельної ділянки чи права на неї</t>
  </si>
  <si>
    <t>-дослідження і розробки, окремі заходи розвитку по реалізації державних (регіональних програм)</t>
  </si>
  <si>
    <t>Проведення експертної грошової оцінки земельних ділянок</t>
  </si>
  <si>
    <t>0217660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</si>
  <si>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</si>
  <si>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</si>
  <si>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Розробка проектів землеустрою щодо відведення земельних ділянок, які або право на які виставляються на земельні торги</t>
  </si>
  <si>
    <t>Заходи із запобігання та ліквідації надзвичайних ситуацій та наслідків стихійного лиха</t>
  </si>
  <si>
    <t>Здійснення заходів із землеустрою</t>
  </si>
  <si>
    <t>-дослідження і розробки, окремі заходи розвитку по реалізації державних (регіональних) програм</t>
  </si>
  <si>
    <t>1100000</t>
  </si>
  <si>
    <t>5031</t>
  </si>
  <si>
    <t>0810</t>
  </si>
  <si>
    <t>Утримання та навчально-тренувальна робота комунальних дитячо-юнацьких спортивних шкіл</t>
  </si>
  <si>
    <t>Придбання вузла обліку теплової енергії</t>
  </si>
  <si>
    <t>Придбання велосипедів МТБ для КДЮСШ №2, вул.Сметаніна, 5А</t>
  </si>
  <si>
    <t>Придбання велосипедів BMX для КДЮСШ №2, вул.Сметаніна, 5А</t>
  </si>
  <si>
    <t>Придбання велосипедів шосе для КДЮСШ №2, вул.Сметаніна, 5А</t>
  </si>
  <si>
    <t>1117325</t>
  </si>
  <si>
    <t>Капітальний ремонт покрівлі КДЮСШ №1, вул.Федоренка, 33а</t>
  </si>
  <si>
    <t>Капітальний ремонт спортивного покриття TERAFLEX (настільний теніс) КДЮСШ 1, вул.Федоренка, 33</t>
  </si>
  <si>
    <t xml:space="preserve"> Соціальні програми і заходи державних органів у справах молоді:</t>
  </si>
  <si>
    <t>0600000</t>
  </si>
  <si>
    <t xml:space="preserve"> Надання позашкільної освіти позашкільними закладами освіти, заходи із позашкільної роботи з дітьми:</t>
  </si>
  <si>
    <t>Інші заклади освіти:</t>
  </si>
  <si>
    <t>0611020</t>
  </si>
  <si>
    <t>1020</t>
  </si>
  <si>
    <t>0921</t>
  </si>
  <si>
    <t>Придбання обладнання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</si>
  <si>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r>
      <t>Придбання підручників та посібників для загальноосвітніх навчальних закладів</t>
    </r>
    <r>
      <rPr>
        <b/>
        <i/>
        <sz val="14"/>
        <rFont val="Times New Roman Cyr"/>
        <charset val="204"/>
      </rPr>
      <t xml:space="preserve"> (за рахунок залишку коштів освітньої субвенції з державного бюджету місцевим бюджетам, що утворився на початок бюджетного періоду для видання, придбання, зберігання і доставку підручників і посібників для учнів загальноосвітніх навчальних закладів)</t>
    </r>
  </si>
  <si>
    <r>
      <t xml:space="preserve">Придбання обладнання для оснащення ресурсних кімнат </t>
    </r>
    <r>
      <rPr>
        <b/>
        <i/>
        <sz val="14"/>
        <rFont val="Times New Roman Cyr"/>
        <charset val="204"/>
      </rPr>
      <t>(за рахунок залишку коштів  субвенції  з місцевого бюджету на здійснення переданих видатків у сфері освіти за рахунок коштів освітньої субвенції)</t>
    </r>
  </si>
  <si>
    <t>ВІЙСЬКОВО-ЦИВІЛЬНА  АДМІНІСТРАЦІЯ
МІСТА СЄВЄРОДОНЕЦЬК ЛУГАНСЬКОЇ ОБЛАСТІ</t>
  </si>
  <si>
    <t>адміністрації від "13".08.2020 р. № 8</t>
  </si>
</sst>
</file>

<file path=xl/styles.xml><?xml version="1.0" encoding="utf-8"?>
<styleSheet xmlns="http://schemas.openxmlformats.org/spreadsheetml/2006/main">
  <numFmts count="3">
    <numFmt numFmtId="164" formatCode="_-* #,##0.00\ _₴_-;\-* #,##0.00\ _₴_-;_-* &quot;-&quot;??\ _₴_-;_-@_-"/>
    <numFmt numFmtId="165" formatCode="#,##0.0"/>
    <numFmt numFmtId="166" formatCode="0.0"/>
  </numFmts>
  <fonts count="6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Times New Roman Cyr"/>
      <charset val="204"/>
    </font>
    <font>
      <b/>
      <i/>
      <sz val="14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sz val="10"/>
      <name val="Times New Roman Cyr"/>
      <charset val="204"/>
    </font>
    <font>
      <sz val="16"/>
      <color indexed="8"/>
      <name val="Times New Roman"/>
      <family val="1"/>
      <charset val="204"/>
    </font>
    <font>
      <sz val="16"/>
      <name val="Times New Roman Cyr"/>
      <charset val="204"/>
    </font>
    <font>
      <i/>
      <sz val="16"/>
      <name val="Times New Roman Cyr"/>
      <charset val="204"/>
    </font>
    <font>
      <i/>
      <sz val="14"/>
      <name val="Times New Roman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4"/>
      <color indexed="10"/>
      <name val="Times New Roman"/>
      <family val="1"/>
      <charset val="204"/>
    </font>
    <font>
      <b/>
      <i/>
      <sz val="16"/>
      <color indexed="10"/>
      <name val="Times New Roman"/>
      <family val="1"/>
      <charset val="204"/>
    </font>
    <font>
      <sz val="14"/>
      <name val="Times New Roman Cyr"/>
      <charset val="204"/>
    </font>
    <font>
      <b/>
      <sz val="16"/>
      <name val="Times New Roman Cyr"/>
      <charset val="204"/>
    </font>
    <font>
      <i/>
      <sz val="16"/>
      <name val="Times New Roman Cyr"/>
      <family val="1"/>
      <charset val="204"/>
    </font>
    <font>
      <sz val="16"/>
      <name val="Times New Roman Cyr"/>
      <family val="1"/>
      <charset val="204"/>
    </font>
    <font>
      <b/>
      <sz val="14"/>
      <name val="Times New Roman Cyr"/>
      <charset val="204"/>
    </font>
    <font>
      <b/>
      <i/>
      <sz val="14"/>
      <name val="Times New Roman Cyr"/>
      <charset val="204"/>
    </font>
    <font>
      <b/>
      <i/>
      <sz val="16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6"/>
      <name val="Calibri"/>
      <family val="2"/>
      <charset val="204"/>
    </font>
    <font>
      <b/>
      <i/>
      <sz val="16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i/>
      <sz val="10"/>
      <name val="Times New Roman"/>
      <family val="1"/>
      <charset val="204"/>
    </font>
    <font>
      <i/>
      <sz val="14"/>
      <name val="Times New Roman Cyr"/>
      <family val="1"/>
      <charset val="204"/>
    </font>
    <font>
      <sz val="10"/>
      <name val="Courier New"/>
      <family val="3"/>
      <charset val="204"/>
    </font>
    <font>
      <sz val="10"/>
      <name val="Helv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>
      <alignment vertical="top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65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65" fillId="0" borderId="0"/>
    <xf numFmtId="9" fontId="1" fillId="0" borderId="0" applyFont="0" applyFill="0" applyBorder="0" applyAlignment="0" applyProtection="0"/>
    <xf numFmtId="0" fontId="57" fillId="0" borderId="0"/>
    <xf numFmtId="164" fontId="1" fillId="0" borderId="0" applyFont="0" applyFill="0" applyBorder="0" applyAlignment="0" applyProtection="0"/>
  </cellStyleXfs>
  <cellXfs count="891">
    <xf numFmtId="0" fontId="0" fillId="0" borderId="0" xfId="0"/>
    <xf numFmtId="49" fontId="3" fillId="0" borderId="0" xfId="35" applyNumberFormat="1" applyFont="1" applyFill="1" applyAlignment="1" applyProtection="1">
      <alignment horizontal="center"/>
    </xf>
    <xf numFmtId="0" fontId="3" fillId="0" borderId="0" xfId="35" applyNumberFormat="1" applyFont="1" applyFill="1" applyAlignment="1" applyProtection="1"/>
    <xf numFmtId="0" fontId="3" fillId="0" borderId="0" xfId="35" applyNumberFormat="1" applyFont="1" applyFill="1" applyAlignment="1" applyProtection="1">
      <alignment horizontal="left"/>
    </xf>
    <xf numFmtId="0" fontId="4" fillId="0" borderId="0" xfId="35" applyNumberFormat="1" applyFont="1" applyFill="1" applyAlignment="1" applyProtection="1">
      <alignment horizontal="center"/>
    </xf>
    <xf numFmtId="0" fontId="4" fillId="0" borderId="0" xfId="35" applyNumberFormat="1" applyFont="1" applyFill="1" applyAlignment="1" applyProtection="1"/>
    <xf numFmtId="0" fontId="4" fillId="0" borderId="0" xfId="35" applyFont="1" applyFill="1"/>
    <xf numFmtId="0" fontId="3" fillId="0" borderId="0" xfId="35" applyFont="1" applyFill="1"/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vertical="center" wrapText="1"/>
    </xf>
    <xf numFmtId="0" fontId="11" fillId="0" borderId="0" xfId="35" applyNumberFormat="1" applyFont="1" applyFill="1" applyBorder="1" applyAlignment="1" applyProtection="1">
      <alignment vertical="top" wrapText="1"/>
    </xf>
    <xf numFmtId="0" fontId="11" fillId="0" borderId="0" xfId="35" applyNumberFormat="1" applyFont="1" applyFill="1" applyBorder="1" applyAlignment="1" applyProtection="1">
      <alignment horizontal="left" vertical="top" wrapText="1"/>
    </xf>
    <xf numFmtId="0" fontId="4" fillId="0" borderId="0" xfId="35" applyFont="1" applyFill="1" applyAlignment="1"/>
    <xf numFmtId="1" fontId="13" fillId="0" borderId="1" xfId="32" applyNumberFormat="1" applyFont="1" applyFill="1" applyBorder="1" applyAlignment="1" applyProtection="1">
      <alignment horizontal="center" vertical="center" wrapText="1"/>
    </xf>
    <xf numFmtId="0" fontId="4" fillId="0" borderId="0" xfId="35" applyFont="1" applyFill="1" applyAlignment="1">
      <alignment horizontal="center" vertical="center"/>
    </xf>
    <xf numFmtId="49" fontId="6" fillId="2" borderId="1" xfId="35" applyNumberFormat="1" applyFont="1" applyFill="1" applyBorder="1" applyAlignment="1">
      <alignment horizontal="center" vertical="center" wrapText="1"/>
    </xf>
    <xf numFmtId="165" fontId="15" fillId="2" borderId="1" xfId="21" applyNumberFormat="1" applyFont="1" applyFill="1" applyBorder="1" applyAlignment="1">
      <alignment horizontal="center" vertical="center"/>
    </xf>
    <xf numFmtId="9" fontId="15" fillId="2" borderId="1" xfId="91" applyFont="1" applyFill="1" applyBorder="1" applyAlignment="1">
      <alignment vertical="center"/>
    </xf>
    <xf numFmtId="164" fontId="15" fillId="2" borderId="1" xfId="93" applyFont="1" applyFill="1" applyBorder="1" applyAlignment="1">
      <alignment vertical="center" wrapText="1"/>
    </xf>
    <xf numFmtId="164" fontId="6" fillId="2" borderId="1" xfId="93" applyFont="1" applyFill="1" applyBorder="1" applyAlignment="1">
      <alignment vertical="center"/>
    </xf>
    <xf numFmtId="0" fontId="13" fillId="2" borderId="0" xfId="35" applyFont="1" applyFill="1" applyAlignment="1">
      <alignment vertical="center"/>
    </xf>
    <xf numFmtId="49" fontId="6" fillId="2" borderId="1" xfId="35" applyNumberFormat="1" applyFont="1" applyFill="1" applyBorder="1" applyAlignment="1">
      <alignment horizontal="left" vertical="center" wrapText="1"/>
    </xf>
    <xf numFmtId="165" fontId="16" fillId="2" borderId="1" xfId="21" applyNumberFormat="1" applyFont="1" applyFill="1" applyBorder="1" applyAlignment="1">
      <alignment vertical="center"/>
    </xf>
    <xf numFmtId="49" fontId="17" fillId="2" borderId="1" xfId="35" applyNumberFormat="1" applyFont="1" applyFill="1" applyBorder="1" applyAlignment="1">
      <alignment horizontal="center" vertical="center" wrapText="1"/>
    </xf>
    <xf numFmtId="1" fontId="18" fillId="2" borderId="1" xfId="35" applyNumberFormat="1" applyFont="1" applyFill="1" applyBorder="1" applyAlignment="1">
      <alignment horizontal="left" wrapText="1"/>
    </xf>
    <xf numFmtId="165" fontId="19" fillId="2" borderId="1" xfId="21" applyNumberFormat="1" applyFont="1" applyFill="1" applyBorder="1">
      <alignment vertical="top"/>
    </xf>
    <xf numFmtId="165" fontId="20" fillId="2" borderId="1" xfId="21" applyNumberFormat="1" applyFont="1" applyFill="1" applyBorder="1" applyAlignment="1">
      <alignment horizontal="center" vertical="top"/>
    </xf>
    <xf numFmtId="9" fontId="20" fillId="2" borderId="1" xfId="91" applyFont="1" applyFill="1" applyBorder="1" applyAlignment="1">
      <alignment vertical="top"/>
    </xf>
    <xf numFmtId="164" fontId="17" fillId="2" borderId="1" xfId="93" applyFont="1" applyFill="1" applyBorder="1"/>
    <xf numFmtId="0" fontId="21" fillId="2" borderId="0" xfId="35" applyFont="1" applyFill="1"/>
    <xf numFmtId="49" fontId="4" fillId="2" borderId="1" xfId="35" applyNumberFormat="1" applyFont="1" applyFill="1" applyBorder="1" applyAlignment="1">
      <alignment horizontal="center" vertical="center" wrapText="1"/>
    </xf>
    <xf numFmtId="0" fontId="4" fillId="2" borderId="1" xfId="35" applyFont="1" applyFill="1" applyBorder="1" applyAlignment="1">
      <alignment horizontal="left" vertical="center" wrapText="1"/>
    </xf>
    <xf numFmtId="0" fontId="22" fillId="2" borderId="1" xfId="35" applyFont="1" applyFill="1" applyBorder="1" applyAlignment="1">
      <alignment horizontal="left" vertical="center" wrapText="1"/>
    </xf>
    <xf numFmtId="0" fontId="23" fillId="2" borderId="1" xfId="35" applyFont="1" applyFill="1" applyBorder="1" applyAlignment="1">
      <alignment horizontal="center" vertical="center" wrapText="1"/>
    </xf>
    <xf numFmtId="9" fontId="23" fillId="2" borderId="1" xfId="91" applyFont="1" applyFill="1" applyBorder="1" applyAlignment="1">
      <alignment horizontal="left" vertical="center" wrapText="1"/>
    </xf>
    <xf numFmtId="164" fontId="4" fillId="2" borderId="1" xfId="93" applyFont="1" applyFill="1" applyBorder="1"/>
    <xf numFmtId="0" fontId="3" fillId="2" borderId="0" xfId="35" applyFont="1" applyFill="1"/>
    <xf numFmtId="0" fontId="22" fillId="2" borderId="1" xfId="35" applyFont="1" applyFill="1" applyBorder="1" applyAlignment="1">
      <alignment vertical="center" wrapText="1"/>
    </xf>
    <xf numFmtId="9" fontId="23" fillId="2" borderId="1" xfId="91" applyFont="1" applyFill="1" applyBorder="1" applyAlignment="1">
      <alignment vertical="center" wrapText="1"/>
    </xf>
    <xf numFmtId="0" fontId="24" fillId="2" borderId="1" xfId="35" applyFont="1" applyFill="1" applyBorder="1" applyAlignment="1">
      <alignment wrapText="1"/>
    </xf>
    <xf numFmtId="0" fontId="25" fillId="2" borderId="1" xfId="35" applyFont="1" applyFill="1" applyBorder="1" applyAlignment="1">
      <alignment horizontal="center" wrapText="1"/>
    </xf>
    <xf numFmtId="9" fontId="25" fillId="2" borderId="1" xfId="91" applyFont="1" applyFill="1" applyBorder="1" applyAlignment="1">
      <alignment wrapText="1"/>
    </xf>
    <xf numFmtId="0" fontId="17" fillId="2" borderId="1" xfId="35" applyFont="1" applyFill="1" applyBorder="1" applyAlignment="1">
      <alignment horizontal="left" vertical="center" wrapText="1"/>
    </xf>
    <xf numFmtId="0" fontId="4" fillId="2" borderId="1" xfId="35" applyFont="1" applyFill="1" applyBorder="1" applyAlignment="1">
      <alignment horizontal="left"/>
    </xf>
    <xf numFmtId="0" fontId="22" fillId="2" borderId="1" xfId="24" applyFont="1" applyFill="1" applyBorder="1" applyAlignment="1" applyProtection="1">
      <alignment horizontal="left" vertical="center" wrapText="1"/>
      <protection locked="0"/>
    </xf>
    <xf numFmtId="0" fontId="23" fillId="2" borderId="1" xfId="24" applyFont="1" applyFill="1" applyBorder="1" applyAlignment="1" applyProtection="1">
      <alignment horizontal="center" vertical="center" wrapText="1"/>
      <protection locked="0"/>
    </xf>
    <xf numFmtId="9" fontId="23" fillId="2" borderId="1" xfId="91" applyFont="1" applyFill="1" applyBorder="1" applyAlignment="1" applyProtection="1">
      <alignment horizontal="left" vertical="center" wrapText="1"/>
      <protection locked="0"/>
    </xf>
    <xf numFmtId="164" fontId="27" fillId="2" borderId="1" xfId="93" applyFont="1" applyFill="1" applyBorder="1" applyAlignment="1">
      <alignment vertical="center" wrapText="1"/>
    </xf>
    <xf numFmtId="164" fontId="28" fillId="2" borderId="1" xfId="93" applyFont="1" applyFill="1" applyBorder="1" applyAlignment="1">
      <alignment vertical="center"/>
    </xf>
    <xf numFmtId="164" fontId="29" fillId="2" borderId="1" xfId="93" applyFont="1" applyFill="1" applyBorder="1" applyAlignment="1">
      <alignment vertical="center"/>
    </xf>
    <xf numFmtId="1" fontId="30" fillId="2" borderId="1" xfId="24" applyNumberFormat="1" applyFont="1" applyFill="1" applyBorder="1" applyAlignment="1">
      <alignment wrapText="1"/>
    </xf>
    <xf numFmtId="1" fontId="29" fillId="2" borderId="1" xfId="24" applyNumberFormat="1" applyFont="1" applyFill="1" applyBorder="1" applyAlignment="1">
      <alignment horizontal="center" wrapText="1"/>
    </xf>
    <xf numFmtId="9" fontId="29" fillId="2" borderId="1" xfId="91" applyFont="1" applyFill="1" applyBorder="1" applyAlignment="1">
      <alignment wrapText="1"/>
    </xf>
    <xf numFmtId="14" fontId="22" fillId="2" borderId="1" xfId="24" applyNumberFormat="1" applyFont="1" applyFill="1" applyBorder="1" applyAlignment="1" applyProtection="1">
      <alignment horizontal="left" vertical="center" wrapText="1"/>
      <protection locked="0"/>
    </xf>
    <xf numFmtId="14" fontId="23" fillId="2" borderId="1" xfId="24" applyNumberFormat="1" applyFont="1" applyFill="1" applyBorder="1" applyAlignment="1" applyProtection="1">
      <alignment horizontal="center" vertical="center" wrapText="1"/>
      <protection locked="0"/>
    </xf>
    <xf numFmtId="49" fontId="17" fillId="2" borderId="1" xfId="35" applyNumberFormat="1" applyFont="1" applyFill="1" applyBorder="1" applyAlignment="1">
      <alignment horizontal="center" wrapText="1"/>
    </xf>
    <xf numFmtId="49" fontId="18" fillId="2" borderId="1" xfId="35" applyNumberFormat="1" applyFont="1" applyFill="1" applyBorder="1" applyAlignment="1">
      <alignment horizontal="left" wrapText="1"/>
    </xf>
    <xf numFmtId="0" fontId="31" fillId="2" borderId="1" xfId="35" applyFont="1" applyFill="1" applyBorder="1" applyAlignment="1">
      <alignment wrapText="1"/>
    </xf>
    <xf numFmtId="0" fontId="17" fillId="2" borderId="1" xfId="35" applyFont="1" applyFill="1" applyBorder="1" applyAlignment="1">
      <alignment horizontal="center" wrapText="1"/>
    </xf>
    <xf numFmtId="9" fontId="17" fillId="2" borderId="1" xfId="91" applyFont="1" applyFill="1" applyBorder="1" applyAlignment="1">
      <alignment wrapText="1"/>
    </xf>
    <xf numFmtId="164" fontId="17" fillId="2" borderId="1" xfId="93" applyFont="1" applyFill="1" applyBorder="1" applyAlignment="1"/>
    <xf numFmtId="0" fontId="21" fillId="2" borderId="0" xfId="35" applyFont="1" applyFill="1" applyAlignment="1"/>
    <xf numFmtId="49" fontId="4" fillId="0" borderId="1" xfId="35" applyNumberFormat="1" applyFont="1" applyBorder="1" applyAlignment="1">
      <alignment horizontal="center" wrapText="1"/>
    </xf>
    <xf numFmtId="0" fontId="4" fillId="0" borderId="1" xfId="35" applyFont="1" applyFill="1" applyBorder="1" applyAlignment="1">
      <alignment horizontal="left"/>
    </xf>
    <xf numFmtId="0" fontId="32" fillId="3" borderId="1" xfId="32" applyFont="1" applyFill="1" applyBorder="1" applyAlignment="1">
      <alignment wrapText="1"/>
    </xf>
    <xf numFmtId="0" fontId="4" fillId="3" borderId="1" xfId="32" applyFont="1" applyFill="1" applyBorder="1" applyAlignment="1">
      <alignment horizontal="center" wrapText="1"/>
    </xf>
    <xf numFmtId="164" fontId="4" fillId="0" borderId="1" xfId="93" applyFont="1" applyFill="1" applyBorder="1" applyAlignment="1"/>
    <xf numFmtId="0" fontId="3" fillId="0" borderId="0" xfId="35" applyFont="1" applyFill="1" applyAlignment="1"/>
    <xf numFmtId="0" fontId="33" fillId="3" borderId="1" xfId="32" applyFont="1" applyFill="1" applyBorder="1" applyAlignment="1">
      <alignment wrapText="1"/>
    </xf>
    <xf numFmtId="0" fontId="34" fillId="3" borderId="1" xfId="32" applyFont="1" applyFill="1" applyBorder="1" applyAlignment="1">
      <alignment horizontal="center" wrapText="1"/>
    </xf>
    <xf numFmtId="49" fontId="4" fillId="0" borderId="1" xfId="35" applyNumberFormat="1" applyFont="1" applyBorder="1" applyAlignment="1">
      <alignment horizontal="center" vertical="center" wrapText="1"/>
    </xf>
    <xf numFmtId="14" fontId="22" fillId="3" borderId="1" xfId="24" applyNumberFormat="1" applyFont="1" applyFill="1" applyBorder="1" applyAlignment="1" applyProtection="1">
      <alignment horizontal="left" vertical="center" wrapText="1"/>
      <protection locked="0"/>
    </xf>
    <xf numFmtId="14" fontId="23" fillId="3" borderId="1" xfId="24" applyNumberFormat="1" applyFont="1" applyFill="1" applyBorder="1" applyAlignment="1" applyProtection="1">
      <alignment horizontal="center" vertical="center" wrapText="1"/>
      <protection locked="0"/>
    </xf>
    <xf numFmtId="9" fontId="23" fillId="3" borderId="1" xfId="91" applyFont="1" applyFill="1" applyBorder="1" applyAlignment="1" applyProtection="1">
      <alignment horizontal="left" vertical="center" wrapText="1"/>
      <protection locked="0"/>
    </xf>
    <xf numFmtId="164" fontId="4" fillId="0" borderId="1" xfId="93" applyFont="1" applyFill="1" applyBorder="1"/>
    <xf numFmtId="0" fontId="24" fillId="3" borderId="1" xfId="35" applyFont="1" applyFill="1" applyBorder="1" applyAlignment="1">
      <alignment wrapText="1"/>
    </xf>
    <xf numFmtId="0" fontId="25" fillId="3" borderId="1" xfId="35" applyFont="1" applyFill="1" applyBorder="1" applyAlignment="1">
      <alignment horizontal="center" wrapText="1"/>
    </xf>
    <xf numFmtId="9" fontId="25" fillId="3" borderId="1" xfId="91" applyFont="1" applyFill="1" applyBorder="1" applyAlignment="1">
      <alignment wrapText="1"/>
    </xf>
    <xf numFmtId="0" fontId="24" fillId="3" borderId="1" xfId="35" applyFont="1" applyFill="1" applyBorder="1" applyAlignment="1">
      <alignment horizontal="left" vertical="center" wrapText="1"/>
    </xf>
    <xf numFmtId="0" fontId="25" fillId="3" borderId="1" xfId="35" applyFont="1" applyFill="1" applyBorder="1" applyAlignment="1">
      <alignment horizontal="center" vertical="center" wrapText="1"/>
    </xf>
    <xf numFmtId="9" fontId="25" fillId="3" borderId="1" xfId="91" applyFont="1" applyFill="1" applyBorder="1" applyAlignment="1">
      <alignment horizontal="left" vertical="center" wrapText="1"/>
    </xf>
    <xf numFmtId="49" fontId="17" fillId="0" borderId="1" xfId="35" applyNumberFormat="1" applyFont="1" applyBorder="1" applyAlignment="1">
      <alignment horizontal="center" vertical="center" wrapText="1"/>
    </xf>
    <xf numFmtId="1" fontId="18" fillId="3" borderId="1" xfId="35" applyNumberFormat="1" applyFont="1" applyFill="1" applyBorder="1" applyAlignment="1">
      <alignment horizontal="left" wrapText="1"/>
    </xf>
    <xf numFmtId="0" fontId="19" fillId="3" borderId="1" xfId="35" applyFont="1" applyFill="1" applyBorder="1" applyAlignment="1">
      <alignment horizontal="left" vertical="center" wrapText="1"/>
    </xf>
    <xf numFmtId="0" fontId="20" fillId="3" borderId="1" xfId="35" applyFont="1" applyFill="1" applyBorder="1" applyAlignment="1">
      <alignment horizontal="center" vertical="center" wrapText="1"/>
    </xf>
    <xf numFmtId="9" fontId="20" fillId="3" borderId="1" xfId="91" applyFont="1" applyFill="1" applyBorder="1" applyAlignment="1">
      <alignment horizontal="left" vertical="center" wrapText="1"/>
    </xf>
    <xf numFmtId="164" fontId="17" fillId="0" borderId="1" xfId="93" applyFont="1" applyFill="1" applyBorder="1"/>
    <xf numFmtId="0" fontId="21" fillId="0" borderId="0" xfId="35" applyFont="1" applyFill="1"/>
    <xf numFmtId="0" fontId="22" fillId="3" borderId="1" xfId="35" applyFont="1" applyFill="1" applyBorder="1" applyAlignment="1">
      <alignment horizontal="left" vertical="top" wrapText="1"/>
    </xf>
    <xf numFmtId="0" fontId="23" fillId="3" borderId="1" xfId="35" applyFont="1" applyFill="1" applyBorder="1" applyAlignment="1">
      <alignment horizontal="center" vertical="top" wrapText="1"/>
    </xf>
    <xf numFmtId="9" fontId="23" fillId="3" borderId="1" xfId="91" applyFont="1" applyFill="1" applyBorder="1" applyAlignment="1">
      <alignment horizontal="left" vertical="top" wrapText="1"/>
    </xf>
    <xf numFmtId="164" fontId="28" fillId="0" borderId="1" xfId="93" applyFont="1" applyFill="1" applyBorder="1" applyAlignment="1">
      <alignment vertical="center"/>
    </xf>
    <xf numFmtId="0" fontId="35" fillId="0" borderId="1" xfId="35" applyFont="1" applyFill="1" applyBorder="1" applyAlignment="1">
      <alignment wrapText="1"/>
    </xf>
    <xf numFmtId="0" fontId="36" fillId="0" borderId="1" xfId="35" applyFont="1" applyFill="1" applyBorder="1" applyAlignment="1">
      <alignment horizontal="center" wrapText="1"/>
    </xf>
    <xf numFmtId="9" fontId="36" fillId="0" borderId="1" xfId="91" applyFont="1" applyFill="1" applyBorder="1" applyAlignment="1">
      <alignment wrapText="1"/>
    </xf>
    <xf numFmtId="0" fontId="22" fillId="3" borderId="1" xfId="24" applyFont="1" applyFill="1" applyBorder="1" applyAlignment="1">
      <alignment vertical="center" wrapText="1"/>
    </xf>
    <xf numFmtId="0" fontId="23" fillId="3" borderId="1" xfId="24" applyFont="1" applyFill="1" applyBorder="1" applyAlignment="1">
      <alignment horizontal="center" vertical="center" wrapText="1"/>
    </xf>
    <xf numFmtId="9" fontId="23" fillId="3" borderId="1" xfId="91" applyFont="1" applyFill="1" applyBorder="1" applyAlignment="1">
      <alignment vertical="center" wrapText="1"/>
    </xf>
    <xf numFmtId="0" fontId="37" fillId="2" borderId="1" xfId="35" applyFont="1" applyFill="1" applyBorder="1" applyAlignment="1">
      <alignment wrapText="1"/>
    </xf>
    <xf numFmtId="0" fontId="38" fillId="2" borderId="1" xfId="35" applyFont="1" applyFill="1" applyBorder="1" applyAlignment="1">
      <alignment horizontal="center" wrapText="1"/>
    </xf>
    <xf numFmtId="9" fontId="38" fillId="2" borderId="1" xfId="91" applyFont="1" applyFill="1" applyBorder="1" applyAlignment="1">
      <alignment wrapText="1"/>
    </xf>
    <xf numFmtId="164" fontId="3" fillId="0" borderId="0" xfId="35" applyNumberFormat="1" applyFont="1" applyFill="1" applyAlignment="1"/>
    <xf numFmtId="0" fontId="33" fillId="0" borderId="1" xfId="34" applyFont="1" applyBorder="1" applyAlignment="1">
      <alignment wrapText="1"/>
    </xf>
    <xf numFmtId="0" fontId="34" fillId="0" borderId="1" xfId="34" applyFont="1" applyBorder="1" applyAlignment="1">
      <alignment horizontal="center" wrapText="1"/>
    </xf>
    <xf numFmtId="164" fontId="34" fillId="0" borderId="1" xfId="93" applyFont="1" applyBorder="1" applyAlignment="1">
      <alignment wrapText="1"/>
    </xf>
    <xf numFmtId="0" fontId="32" fillId="3" borderId="1" xfId="35" applyFont="1" applyFill="1" applyBorder="1" applyAlignment="1">
      <alignment wrapText="1"/>
    </xf>
    <xf numFmtId="0" fontId="4" fillId="3" borderId="1" xfId="35" applyFont="1" applyFill="1" applyBorder="1" applyAlignment="1">
      <alignment horizontal="center" wrapText="1"/>
    </xf>
    <xf numFmtId="0" fontId="31" fillId="2" borderId="1" xfId="35" applyFont="1" applyFill="1" applyBorder="1" applyAlignment="1">
      <alignment vertical="center" wrapText="1"/>
    </xf>
    <xf numFmtId="0" fontId="17" fillId="2" borderId="1" xfId="35" applyFont="1" applyFill="1" applyBorder="1" applyAlignment="1">
      <alignment horizontal="center" vertical="center" wrapText="1"/>
    </xf>
    <xf numFmtId="9" fontId="17" fillId="2" borderId="1" xfId="91" applyFont="1" applyFill="1" applyBorder="1" applyAlignment="1">
      <alignment vertical="center" wrapText="1"/>
    </xf>
    <xf numFmtId="1" fontId="22" fillId="2" borderId="1" xfId="24" applyNumberFormat="1" applyFont="1" applyFill="1" applyBorder="1" applyAlignment="1">
      <alignment wrapText="1"/>
    </xf>
    <xf numFmtId="1" fontId="23" fillId="2" borderId="1" xfId="24" applyNumberFormat="1" applyFont="1" applyFill="1" applyBorder="1" applyAlignment="1">
      <alignment horizontal="center" wrapText="1"/>
    </xf>
    <xf numFmtId="9" fontId="23" fillId="2" borderId="1" xfId="91" applyFont="1" applyFill="1" applyBorder="1" applyAlignment="1">
      <alignment wrapText="1"/>
    </xf>
    <xf numFmtId="164" fontId="4" fillId="2" borderId="1" xfId="93" applyFont="1" applyFill="1" applyBorder="1" applyAlignment="1" applyProtection="1">
      <alignment horizontal="center" vertical="center" wrapText="1"/>
      <protection locked="0"/>
    </xf>
    <xf numFmtId="49" fontId="6" fillId="0" borderId="1" xfId="35" applyNumberFormat="1" applyFont="1" applyBorder="1" applyAlignment="1">
      <alignment horizontal="center" wrapText="1"/>
    </xf>
    <xf numFmtId="0" fontId="4" fillId="0" borderId="1" xfId="35" applyFont="1" applyBorder="1" applyAlignment="1">
      <alignment horizontal="left" wrapText="1"/>
    </xf>
    <xf numFmtId="0" fontId="23" fillId="0" borderId="1" xfId="35" applyFont="1" applyBorder="1" applyAlignment="1">
      <alignment horizontal="left" wrapText="1"/>
    </xf>
    <xf numFmtId="1" fontId="22" fillId="3" borderId="1" xfId="24" applyNumberFormat="1" applyFont="1" applyFill="1" applyBorder="1" applyAlignment="1">
      <alignment wrapText="1"/>
    </xf>
    <xf numFmtId="1" fontId="23" fillId="3" borderId="1" xfId="24" applyNumberFormat="1" applyFont="1" applyFill="1" applyBorder="1" applyAlignment="1">
      <alignment horizontal="center" wrapText="1"/>
    </xf>
    <xf numFmtId="164" fontId="29" fillId="3" borderId="1" xfId="93" applyFont="1" applyFill="1" applyBorder="1" applyAlignment="1"/>
    <xf numFmtId="164" fontId="28" fillId="3" borderId="1" xfId="93" applyFont="1" applyFill="1" applyBorder="1" applyAlignment="1"/>
    <xf numFmtId="49" fontId="6" fillId="0" borderId="1" xfId="35" applyNumberFormat="1" applyFont="1" applyBorder="1" applyAlignment="1">
      <alignment horizontal="center" vertical="center" wrapText="1"/>
    </xf>
    <xf numFmtId="0" fontId="4" fillId="0" borderId="1" xfId="35" applyFont="1" applyBorder="1" applyAlignment="1">
      <alignment horizontal="left" vertical="center" wrapText="1"/>
    </xf>
    <xf numFmtId="0" fontId="32" fillId="3" borderId="1" xfId="32" applyFont="1" applyFill="1" applyBorder="1" applyAlignment="1">
      <alignment vertical="center" wrapText="1"/>
    </xf>
    <xf numFmtId="0" fontId="4" fillId="3" borderId="1" xfId="32" applyFont="1" applyFill="1" applyBorder="1" applyAlignment="1">
      <alignment horizontal="center" vertical="center" wrapText="1"/>
    </xf>
    <xf numFmtId="0" fontId="32" fillId="2" borderId="1" xfId="32" applyFont="1" applyFill="1" applyBorder="1" applyAlignment="1">
      <alignment wrapText="1"/>
    </xf>
    <xf numFmtId="0" fontId="4" fillId="2" borderId="1" xfId="32" applyFont="1" applyFill="1" applyBorder="1" applyAlignment="1">
      <alignment horizontal="center" wrapText="1"/>
    </xf>
    <xf numFmtId="9" fontId="4" fillId="2" borderId="1" xfId="91" applyFont="1" applyFill="1" applyBorder="1" applyAlignment="1">
      <alignment wrapText="1"/>
    </xf>
    <xf numFmtId="1" fontId="32" fillId="3" borderId="1" xfId="24" applyNumberFormat="1" applyFont="1" applyFill="1" applyBorder="1" applyAlignment="1">
      <alignment wrapText="1"/>
    </xf>
    <xf numFmtId="1" fontId="4" fillId="3" borderId="1" xfId="24" applyNumberFormat="1" applyFont="1" applyFill="1" applyBorder="1" applyAlignment="1">
      <alignment horizontal="center" wrapText="1"/>
    </xf>
    <xf numFmtId="164" fontId="28" fillId="0" borderId="1" xfId="93" applyFont="1" applyFill="1" applyBorder="1" applyAlignment="1"/>
    <xf numFmtId="1" fontId="39" fillId="3" borderId="1" xfId="24" applyNumberFormat="1" applyFont="1" applyFill="1" applyBorder="1" applyAlignment="1">
      <alignment wrapText="1"/>
    </xf>
    <xf numFmtId="1" fontId="28" fillId="3" borderId="1" xfId="24" applyNumberFormat="1" applyFont="1" applyFill="1" applyBorder="1" applyAlignment="1">
      <alignment horizontal="center" wrapText="1"/>
    </xf>
    <xf numFmtId="164" fontId="28" fillId="3" borderId="1" xfId="93" applyFont="1" applyFill="1" applyBorder="1" applyAlignment="1">
      <alignment wrapText="1"/>
    </xf>
    <xf numFmtId="9" fontId="28" fillId="3" borderId="1" xfId="91" applyFont="1" applyFill="1" applyBorder="1" applyAlignment="1">
      <alignment wrapText="1"/>
    </xf>
    <xf numFmtId="164" fontId="28" fillId="3" borderId="1" xfId="93" applyFont="1" applyFill="1" applyBorder="1" applyAlignment="1">
      <alignment vertical="center"/>
    </xf>
    <xf numFmtId="1" fontId="28" fillId="3" borderId="1" xfId="35" applyNumberFormat="1" applyFont="1" applyFill="1" applyBorder="1" applyAlignment="1">
      <alignment horizontal="left" wrapText="1"/>
    </xf>
    <xf numFmtId="14" fontId="31" fillId="3" borderId="1" xfId="24" applyNumberFormat="1" applyFont="1" applyFill="1" applyBorder="1" applyAlignment="1" applyProtection="1">
      <alignment horizontal="left" vertical="center" wrapText="1"/>
      <protection locked="0"/>
    </xf>
    <xf numFmtId="14" fontId="17" fillId="3" borderId="1" xfId="24" applyNumberFormat="1" applyFont="1" applyFill="1" applyBorder="1" applyAlignment="1" applyProtection="1">
      <alignment horizontal="center" vertical="center" wrapText="1"/>
      <protection locked="0"/>
    </xf>
    <xf numFmtId="9" fontId="17" fillId="3" borderId="1" xfId="91" applyFont="1" applyFill="1" applyBorder="1" applyAlignment="1" applyProtection="1">
      <alignment horizontal="left" vertical="center" wrapText="1"/>
      <protection locked="0"/>
    </xf>
    <xf numFmtId="165" fontId="16" fillId="2" borderId="1" xfId="21" applyNumberFormat="1" applyFont="1" applyFill="1" applyBorder="1">
      <alignment vertical="top"/>
    </xf>
    <xf numFmtId="165" fontId="15" fillId="2" borderId="1" xfId="21" applyNumberFormat="1" applyFont="1" applyFill="1" applyBorder="1" applyAlignment="1">
      <alignment horizontal="center" vertical="top"/>
    </xf>
    <xf numFmtId="9" fontId="15" fillId="2" borderId="1" xfId="91" applyFont="1" applyFill="1" applyBorder="1" applyAlignment="1">
      <alignment vertical="top"/>
    </xf>
    <xf numFmtId="164" fontId="6" fillId="2" borderId="1" xfId="93" applyFont="1" applyFill="1" applyBorder="1"/>
    <xf numFmtId="0" fontId="13" fillId="2" borderId="0" xfId="35" applyFont="1" applyFill="1"/>
    <xf numFmtId="164" fontId="27" fillId="3" borderId="1" xfId="93" applyFont="1" applyFill="1" applyBorder="1" applyAlignment="1">
      <alignment vertical="center" wrapText="1"/>
    </xf>
    <xf numFmtId="164" fontId="4" fillId="3" borderId="1" xfId="93" applyFont="1" applyFill="1" applyBorder="1"/>
    <xf numFmtId="0" fontId="22" fillId="3" borderId="1" xfId="35" applyFont="1" applyFill="1" applyBorder="1" applyAlignment="1">
      <alignment vertical="center" wrapText="1"/>
    </xf>
    <xf numFmtId="0" fontId="23" fillId="3" borderId="1" xfId="35" applyFont="1" applyFill="1" applyBorder="1" applyAlignment="1">
      <alignment horizontal="center" vertical="center" wrapText="1"/>
    </xf>
    <xf numFmtId="49" fontId="6" fillId="4" borderId="1" xfId="35" applyNumberFormat="1" applyFont="1" applyFill="1" applyBorder="1" applyAlignment="1">
      <alignment horizontal="center" vertical="center" wrapText="1"/>
    </xf>
    <xf numFmtId="49" fontId="6" fillId="4" borderId="1" xfId="35" applyNumberFormat="1" applyFont="1" applyFill="1" applyBorder="1" applyAlignment="1">
      <alignment horizontal="left" vertical="center" wrapText="1"/>
    </xf>
    <xf numFmtId="165" fontId="16" fillId="4" borderId="1" xfId="21" applyNumberFormat="1" applyFont="1" applyFill="1" applyBorder="1">
      <alignment vertical="top"/>
    </xf>
    <xf numFmtId="165" fontId="15" fillId="4" borderId="1" xfId="21" applyNumberFormat="1" applyFont="1" applyFill="1" applyBorder="1" applyAlignment="1">
      <alignment horizontal="center" vertical="top"/>
    </xf>
    <xf numFmtId="164" fontId="6" fillId="4" borderId="1" xfId="93" applyFont="1" applyFill="1" applyBorder="1"/>
    <xf numFmtId="0" fontId="13" fillId="4" borderId="0" xfId="35" applyFont="1" applyFill="1"/>
    <xf numFmtId="49" fontId="18" fillId="3" borderId="1" xfId="35" applyNumberFormat="1" applyFont="1" applyFill="1" applyBorder="1" applyAlignment="1">
      <alignment horizontal="center"/>
    </xf>
    <xf numFmtId="1" fontId="18" fillId="3" borderId="1" xfId="35" applyNumberFormat="1" applyFont="1" applyFill="1" applyBorder="1"/>
    <xf numFmtId="49" fontId="18" fillId="3" borderId="1" xfId="35" applyNumberFormat="1" applyFont="1" applyFill="1" applyBorder="1" applyAlignment="1">
      <alignment horizontal="left" wrapText="1"/>
    </xf>
    <xf numFmtId="0" fontId="31" fillId="0" borderId="1" xfId="35" applyFont="1" applyBorder="1" applyAlignment="1">
      <alignment vertical="center" wrapText="1"/>
    </xf>
    <xf numFmtId="0" fontId="17" fillId="0" borderId="1" xfId="35" applyFont="1" applyBorder="1" applyAlignment="1">
      <alignment horizontal="center" vertical="center" wrapText="1"/>
    </xf>
    <xf numFmtId="49" fontId="29" fillId="3" borderId="1" xfId="35" applyNumberFormat="1" applyFont="1" applyFill="1" applyBorder="1" applyAlignment="1">
      <alignment horizontal="center"/>
    </xf>
    <xf numFmtId="1" fontId="29" fillId="3" borderId="1" xfId="35" applyNumberFormat="1" applyFont="1" applyFill="1" applyBorder="1"/>
    <xf numFmtId="1" fontId="29" fillId="3" borderId="1" xfId="35" applyNumberFormat="1" applyFont="1" applyFill="1" applyBorder="1" applyAlignment="1">
      <alignment horizontal="left" wrapText="1"/>
    </xf>
    <xf numFmtId="164" fontId="29" fillId="0" borderId="1" xfId="93" applyFont="1" applyFill="1" applyBorder="1" applyAlignment="1">
      <alignment vertical="center"/>
    </xf>
    <xf numFmtId="164" fontId="29" fillId="3" borderId="1" xfId="93" applyFont="1" applyFill="1" applyBorder="1" applyAlignment="1">
      <alignment vertical="center"/>
    </xf>
    <xf numFmtId="1" fontId="30" fillId="3" borderId="1" xfId="24" applyNumberFormat="1" applyFont="1" applyFill="1" applyBorder="1" applyAlignment="1">
      <alignment wrapText="1"/>
    </xf>
    <xf numFmtId="1" fontId="29" fillId="3" borderId="1" xfId="24" applyNumberFormat="1" applyFont="1" applyFill="1" applyBorder="1" applyAlignment="1">
      <alignment horizontal="center" wrapText="1"/>
    </xf>
    <xf numFmtId="49" fontId="40" fillId="2" borderId="1" xfId="35" applyNumberFormat="1" applyFont="1" applyFill="1" applyBorder="1" applyAlignment="1">
      <alignment horizontal="center" vertical="center"/>
    </xf>
    <xf numFmtId="1" fontId="40" fillId="2" borderId="1" xfId="24" applyNumberFormat="1" applyFont="1" applyFill="1" applyBorder="1" applyAlignment="1">
      <alignment horizontal="left" vertical="center" wrapText="1"/>
    </xf>
    <xf numFmtId="0" fontId="16" fillId="2" borderId="1" xfId="35" applyFont="1" applyFill="1" applyBorder="1" applyAlignment="1">
      <alignment horizontal="left" vertical="center" wrapText="1"/>
    </xf>
    <xf numFmtId="0" fontId="15" fillId="2" borderId="1" xfId="35" applyFont="1" applyFill="1" applyBorder="1" applyAlignment="1">
      <alignment horizontal="center" vertical="center" wrapText="1"/>
    </xf>
    <xf numFmtId="49" fontId="18" fillId="2" borderId="1" xfId="35" applyNumberFormat="1" applyFont="1" applyFill="1" applyBorder="1" applyAlignment="1">
      <alignment horizontal="center"/>
    </xf>
    <xf numFmtId="1" fontId="18" fillId="2" borderId="1" xfId="35" applyNumberFormat="1" applyFont="1" applyFill="1" applyBorder="1" applyAlignment="1"/>
    <xf numFmtId="1" fontId="18" fillId="2" borderId="1" xfId="24" applyNumberFormat="1" applyFont="1" applyFill="1" applyBorder="1" applyAlignment="1">
      <alignment horizontal="left" wrapText="1"/>
    </xf>
    <xf numFmtId="14" fontId="31" fillId="2" borderId="1" xfId="24" applyNumberFormat="1" applyFont="1" applyFill="1" applyBorder="1" applyAlignment="1" applyProtection="1">
      <alignment horizontal="left" wrapText="1"/>
      <protection locked="0"/>
    </xf>
    <xf numFmtId="14" fontId="17" fillId="2" borderId="1" xfId="24" applyNumberFormat="1" applyFont="1" applyFill="1" applyBorder="1" applyAlignment="1" applyProtection="1">
      <alignment horizontal="center" wrapText="1"/>
      <protection locked="0"/>
    </xf>
    <xf numFmtId="1" fontId="29" fillId="3" borderId="1" xfId="35" applyNumberFormat="1" applyFont="1" applyFill="1" applyBorder="1" applyAlignment="1"/>
    <xf numFmtId="1" fontId="28" fillId="3" borderId="1" xfId="24" applyNumberFormat="1" applyFont="1" applyFill="1" applyBorder="1" applyAlignment="1">
      <alignment horizontal="left" wrapText="1"/>
    </xf>
    <xf numFmtId="164" fontId="29" fillId="0" borderId="1" xfId="93" applyFont="1" applyFill="1" applyBorder="1" applyAlignment="1"/>
    <xf numFmtId="164" fontId="41" fillId="0" borderId="1" xfId="93" applyFont="1" applyFill="1" applyBorder="1" applyAlignment="1"/>
    <xf numFmtId="164" fontId="42" fillId="0" borderId="1" xfId="93" applyFont="1" applyFill="1" applyBorder="1"/>
    <xf numFmtId="0" fontId="17" fillId="0" borderId="1" xfId="35" applyFont="1" applyFill="1" applyBorder="1" applyAlignment="1">
      <alignment horizontal="left" vertical="center" wrapText="1"/>
    </xf>
    <xf numFmtId="0" fontId="31" fillId="0" borderId="1" xfId="35" applyFont="1" applyFill="1" applyBorder="1" applyAlignment="1">
      <alignment vertical="center" wrapText="1"/>
    </xf>
    <xf numFmtId="0" fontId="17" fillId="0" borderId="1" xfId="35" applyFont="1" applyFill="1" applyBorder="1" applyAlignment="1">
      <alignment horizontal="center" vertical="center" wrapText="1"/>
    </xf>
    <xf numFmtId="9" fontId="17" fillId="0" borderId="1" xfId="91" applyFont="1" applyFill="1" applyBorder="1" applyAlignment="1">
      <alignment vertical="center" wrapText="1"/>
    </xf>
    <xf numFmtId="0" fontId="23" fillId="0" borderId="1" xfId="35" applyFont="1" applyFill="1" applyBorder="1" applyAlignment="1">
      <alignment horizontal="left" vertical="center" wrapText="1"/>
    </xf>
    <xf numFmtId="1" fontId="39" fillId="3" borderId="1" xfId="35" applyNumberFormat="1" applyFont="1" applyFill="1" applyBorder="1" applyAlignment="1">
      <alignment wrapText="1"/>
    </xf>
    <xf numFmtId="1" fontId="28" fillId="3" borderId="1" xfId="35" applyNumberFormat="1" applyFont="1" applyFill="1" applyBorder="1" applyAlignment="1">
      <alignment horizontal="center" wrapText="1"/>
    </xf>
    <xf numFmtId="1" fontId="18" fillId="2" borderId="1" xfId="35" applyNumberFormat="1" applyFont="1" applyFill="1" applyBorder="1"/>
    <xf numFmtId="0" fontId="19" fillId="2" borderId="1" xfId="35" applyFont="1" applyFill="1" applyBorder="1" applyAlignment="1">
      <alignment horizontal="left" vertical="top" wrapText="1"/>
    </xf>
    <xf numFmtId="0" fontId="20" fillId="2" borderId="1" xfId="35" applyFont="1" applyFill="1" applyBorder="1" applyAlignment="1">
      <alignment horizontal="center" vertical="top" wrapText="1"/>
    </xf>
    <xf numFmtId="9" fontId="20" fillId="2" borderId="1" xfId="91" applyFont="1" applyFill="1" applyBorder="1" applyAlignment="1">
      <alignment horizontal="left" vertical="top" wrapText="1"/>
    </xf>
    <xf numFmtId="14" fontId="32" fillId="3" borderId="1" xfId="24" applyNumberFormat="1" applyFont="1" applyFill="1" applyBorder="1" applyAlignment="1" applyProtection="1">
      <alignment horizontal="left" vertical="center" wrapText="1"/>
      <protection locked="0"/>
    </xf>
    <xf numFmtId="14" fontId="31" fillId="2" borderId="1" xfId="24" applyNumberFormat="1" applyFont="1" applyFill="1" applyBorder="1" applyAlignment="1" applyProtection="1">
      <alignment horizontal="left" vertical="center" wrapText="1"/>
      <protection locked="0"/>
    </xf>
    <xf numFmtId="14" fontId="17" fillId="2" borderId="1" xfId="24" applyNumberFormat="1" applyFont="1" applyFill="1" applyBorder="1" applyAlignment="1" applyProtection="1">
      <alignment horizontal="center" vertical="center" wrapText="1"/>
      <protection locked="0"/>
    </xf>
    <xf numFmtId="9" fontId="17" fillId="2" borderId="1" xfId="91" applyFont="1" applyFill="1" applyBorder="1" applyAlignment="1" applyProtection="1">
      <alignment horizontal="left" vertical="center" wrapText="1"/>
      <protection locked="0"/>
    </xf>
    <xf numFmtId="14" fontId="4" fillId="3" borderId="1" xfId="24" applyNumberFormat="1" applyFont="1" applyFill="1" applyBorder="1" applyAlignment="1" applyProtection="1">
      <alignment horizontal="center" vertical="center" wrapText="1"/>
      <protection locked="0"/>
    </xf>
    <xf numFmtId="9" fontId="23" fillId="3" borderId="1" xfId="91" applyFont="1" applyFill="1" applyBorder="1" applyAlignment="1" applyProtection="1">
      <alignment horizontal="right" vertical="center" wrapText="1"/>
      <protection locked="0"/>
    </xf>
    <xf numFmtId="49" fontId="18" fillId="2" borderId="1" xfId="24" applyNumberFormat="1" applyFont="1" applyFill="1" applyBorder="1" applyAlignment="1">
      <alignment horizontal="left" wrapText="1"/>
    </xf>
    <xf numFmtId="9" fontId="17" fillId="2" borderId="1" xfId="91" applyFont="1" applyFill="1" applyBorder="1" applyAlignment="1" applyProtection="1">
      <alignment horizontal="right" vertical="center" wrapText="1"/>
      <protection locked="0"/>
    </xf>
    <xf numFmtId="1" fontId="40" fillId="4" borderId="1" xfId="35" applyNumberFormat="1" applyFont="1" applyFill="1" applyBorder="1"/>
    <xf numFmtId="1" fontId="40" fillId="4" borderId="1" xfId="35" applyNumberFormat="1" applyFont="1" applyFill="1" applyBorder="1" applyAlignment="1">
      <alignment horizontal="left" wrapText="1"/>
    </xf>
    <xf numFmtId="0" fontId="43" fillId="4" borderId="1" xfId="35" applyFont="1" applyFill="1" applyBorder="1" applyAlignment="1">
      <alignment wrapText="1"/>
    </xf>
    <xf numFmtId="0" fontId="40" fillId="4" borderId="1" xfId="35" applyFont="1" applyFill="1" applyBorder="1" applyAlignment="1">
      <alignment horizontal="center" wrapText="1"/>
    </xf>
    <xf numFmtId="9" fontId="40" fillId="4" borderId="1" xfId="91" applyFont="1" applyFill="1" applyBorder="1" applyAlignment="1">
      <alignment horizontal="right" wrapText="1"/>
    </xf>
    <xf numFmtId="1" fontId="18" fillId="0" borderId="1" xfId="24" applyNumberFormat="1" applyFont="1" applyFill="1" applyBorder="1" applyAlignment="1">
      <alignment horizontal="left" wrapText="1"/>
    </xf>
    <xf numFmtId="0" fontId="44" fillId="3" borderId="1" xfId="35" applyFont="1" applyFill="1" applyBorder="1" applyAlignment="1">
      <alignment wrapText="1"/>
    </xf>
    <xf numFmtId="0" fontId="18" fillId="3" borderId="1" xfId="35" applyFont="1" applyFill="1" applyBorder="1" applyAlignment="1">
      <alignment horizontal="center" wrapText="1"/>
    </xf>
    <xf numFmtId="9" fontId="18" fillId="3" borderId="1" xfId="91" applyFont="1" applyFill="1" applyBorder="1" applyAlignment="1">
      <alignment horizontal="right" wrapText="1"/>
    </xf>
    <xf numFmtId="0" fontId="30" fillId="3" borderId="1" xfId="35" applyFont="1" applyFill="1" applyBorder="1" applyAlignment="1">
      <alignment wrapText="1"/>
    </xf>
    <xf numFmtId="0" fontId="29" fillId="3" borderId="1" xfId="35" applyFont="1" applyFill="1" applyBorder="1" applyAlignment="1">
      <alignment horizontal="center" wrapText="1"/>
    </xf>
    <xf numFmtId="9" fontId="29" fillId="3" borderId="1" xfId="91" applyFont="1" applyFill="1" applyBorder="1" applyAlignment="1">
      <alignment horizontal="right" wrapText="1"/>
    </xf>
    <xf numFmtId="9" fontId="15" fillId="2" borderId="1" xfId="91" applyFont="1" applyFill="1" applyBorder="1" applyAlignment="1">
      <alignment horizontal="right" vertical="top"/>
    </xf>
    <xf numFmtId="0" fontId="40" fillId="2" borderId="1" xfId="35" applyFont="1" applyFill="1" applyBorder="1" applyAlignment="1">
      <alignment horizontal="left" vertical="center" wrapText="1"/>
    </xf>
    <xf numFmtId="9" fontId="15" fillId="2" borderId="1" xfId="91" applyFont="1" applyFill="1" applyBorder="1" applyAlignment="1">
      <alignment horizontal="right" vertical="center"/>
    </xf>
    <xf numFmtId="165" fontId="19" fillId="2" borderId="1" xfId="21" applyNumberFormat="1" applyFont="1" applyFill="1" applyBorder="1" applyAlignment="1"/>
    <xf numFmtId="165" fontId="20" fillId="2" borderId="1" xfId="21" applyNumberFormat="1" applyFont="1" applyFill="1" applyBorder="1" applyAlignment="1">
      <alignment horizontal="center"/>
    </xf>
    <xf numFmtId="9" fontId="20" fillId="2" borderId="1" xfId="91" applyFont="1" applyFill="1" applyBorder="1" applyAlignment="1">
      <alignment horizontal="right"/>
    </xf>
    <xf numFmtId="164" fontId="45" fillId="2" borderId="1" xfId="93" applyFont="1" applyFill="1" applyBorder="1" applyAlignment="1">
      <alignment horizontal="center"/>
    </xf>
    <xf numFmtId="0" fontId="6" fillId="0" borderId="1" xfId="35" applyFont="1" applyBorder="1" applyAlignment="1">
      <alignment horizontal="left" wrapText="1"/>
    </xf>
    <xf numFmtId="9" fontId="4" fillId="3" borderId="1" xfId="91" applyFont="1" applyFill="1" applyBorder="1" applyAlignment="1">
      <alignment horizontal="right" wrapText="1"/>
    </xf>
    <xf numFmtId="164" fontId="34" fillId="0" borderId="1" xfId="93" applyFont="1" applyFill="1" applyBorder="1" applyAlignment="1">
      <alignment horizontal="center"/>
    </xf>
    <xf numFmtId="164" fontId="4" fillId="3" borderId="1" xfId="93" applyFont="1" applyFill="1" applyBorder="1" applyAlignment="1"/>
    <xf numFmtId="1" fontId="32" fillId="0" borderId="1" xfId="0" applyNumberFormat="1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 wrapText="1"/>
    </xf>
    <xf numFmtId="9" fontId="4" fillId="0" borderId="1" xfId="91" applyFont="1" applyFill="1" applyBorder="1" applyAlignment="1">
      <alignment horizontal="right" wrapText="1"/>
    </xf>
    <xf numFmtId="164" fontId="4" fillId="0" borderId="1" xfId="93" applyFont="1" applyFill="1" applyBorder="1" applyAlignment="1">
      <alignment horizontal="right"/>
    </xf>
    <xf numFmtId="1" fontId="32" fillId="3" borderId="1" xfId="0" applyNumberFormat="1" applyFont="1" applyFill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center" wrapText="1"/>
    </xf>
    <xf numFmtId="164" fontId="34" fillId="0" borderId="1" xfId="93" applyFont="1" applyFill="1" applyBorder="1" applyAlignment="1">
      <alignment horizontal="right"/>
    </xf>
    <xf numFmtId="1" fontId="32" fillId="5" borderId="1" xfId="0" applyNumberFormat="1" applyFont="1" applyFill="1" applyBorder="1" applyAlignment="1">
      <alignment horizontal="left" wrapText="1"/>
    </xf>
    <xf numFmtId="1" fontId="4" fillId="5" borderId="1" xfId="0" applyNumberFormat="1" applyFont="1" applyFill="1" applyBorder="1" applyAlignment="1">
      <alignment horizontal="center" wrapText="1"/>
    </xf>
    <xf numFmtId="9" fontId="4" fillId="5" borderId="1" xfId="91" applyFont="1" applyFill="1" applyBorder="1" applyAlignment="1">
      <alignment horizontal="right" wrapText="1"/>
    </xf>
    <xf numFmtId="49" fontId="6" fillId="0" borderId="1" xfId="35" applyNumberFormat="1" applyFont="1" applyFill="1" applyBorder="1" applyAlignment="1">
      <alignment horizontal="center" wrapText="1"/>
    </xf>
    <xf numFmtId="164" fontId="4" fillId="0" borderId="1" xfId="93" applyFont="1" applyFill="1" applyBorder="1" applyAlignment="1">
      <alignment horizontal="center"/>
    </xf>
    <xf numFmtId="164" fontId="12" fillId="0" borderId="1" xfId="93" applyFont="1" applyFill="1" applyBorder="1" applyAlignment="1">
      <alignment horizontal="right"/>
    </xf>
    <xf numFmtId="164" fontId="12" fillId="0" borderId="1" xfId="93" applyFont="1" applyFill="1" applyBorder="1" applyAlignment="1">
      <alignment horizontal="center"/>
    </xf>
    <xf numFmtId="1" fontId="31" fillId="3" borderId="1" xfId="0" applyNumberFormat="1" applyFont="1" applyFill="1" applyBorder="1" applyAlignment="1">
      <alignment horizontal="left" wrapText="1"/>
    </xf>
    <xf numFmtId="1" fontId="17" fillId="3" borderId="1" xfId="0" applyNumberFormat="1" applyFont="1" applyFill="1" applyBorder="1" applyAlignment="1">
      <alignment horizontal="center" wrapText="1"/>
    </xf>
    <xf numFmtId="9" fontId="17" fillId="3" borderId="1" xfId="91" applyFont="1" applyFill="1" applyBorder="1" applyAlignment="1">
      <alignment horizontal="right" wrapText="1"/>
    </xf>
    <xf numFmtId="1" fontId="31" fillId="5" borderId="1" xfId="0" applyNumberFormat="1" applyFont="1" applyFill="1" applyBorder="1" applyAlignment="1">
      <alignment horizontal="left" wrapText="1"/>
    </xf>
    <xf numFmtId="1" fontId="17" fillId="5" borderId="1" xfId="0" applyNumberFormat="1" applyFont="1" applyFill="1" applyBorder="1" applyAlignment="1">
      <alignment horizontal="center" wrapText="1"/>
    </xf>
    <xf numFmtId="9" fontId="17" fillId="5" borderId="1" xfId="91" applyFont="1" applyFill="1" applyBorder="1" applyAlignment="1">
      <alignment horizontal="right" wrapText="1"/>
    </xf>
    <xf numFmtId="165" fontId="19" fillId="0" borderId="1" xfId="21" applyNumberFormat="1" applyFont="1" applyBorder="1">
      <alignment vertical="top"/>
    </xf>
    <xf numFmtId="165" fontId="20" fillId="0" borderId="1" xfId="21" applyNumberFormat="1" applyFont="1" applyBorder="1" applyAlignment="1">
      <alignment horizontal="center" vertical="top"/>
    </xf>
    <xf numFmtId="9" fontId="20" fillId="0" borderId="1" xfId="91" applyFont="1" applyBorder="1" applyAlignment="1">
      <alignment horizontal="right" vertical="top"/>
    </xf>
    <xf numFmtId="0" fontId="6" fillId="0" borderId="1" xfId="35" applyFont="1" applyBorder="1" applyAlignment="1">
      <alignment horizontal="left" vertical="center" wrapText="1"/>
    </xf>
    <xf numFmtId="0" fontId="32" fillId="3" borderId="1" xfId="35" applyFont="1" applyFill="1" applyBorder="1" applyAlignment="1">
      <alignment horizontal="left" vertical="center" wrapText="1"/>
    </xf>
    <xf numFmtId="0" fontId="4" fillId="3" borderId="1" xfId="35" applyFont="1" applyFill="1" applyBorder="1" applyAlignment="1">
      <alignment horizontal="center" vertical="center" wrapText="1"/>
    </xf>
    <xf numFmtId="164" fontId="4" fillId="3" borderId="1" xfId="93" applyFont="1" applyFill="1" applyBorder="1" applyAlignment="1">
      <alignment horizontal="left" vertical="center" wrapText="1"/>
    </xf>
    <xf numFmtId="9" fontId="4" fillId="3" borderId="1" xfId="91" applyFont="1" applyFill="1" applyBorder="1" applyAlignment="1">
      <alignment horizontal="right" vertical="center" wrapText="1"/>
    </xf>
    <xf numFmtId="164" fontId="34" fillId="0" borderId="1" xfId="93" applyFont="1" applyFill="1" applyBorder="1" applyAlignment="1">
      <alignment horizontal="center" vertical="center"/>
    </xf>
    <xf numFmtId="0" fontId="33" fillId="3" borderId="1" xfId="35" applyFont="1" applyFill="1" applyBorder="1" applyAlignment="1">
      <alignment horizontal="left" vertical="center" wrapText="1"/>
    </xf>
    <xf numFmtId="0" fontId="34" fillId="3" borderId="1" xfId="35" applyFont="1" applyFill="1" applyBorder="1" applyAlignment="1">
      <alignment horizontal="center" vertical="center" wrapText="1"/>
    </xf>
    <xf numFmtId="9" fontId="34" fillId="3" borderId="1" xfId="91" applyFont="1" applyFill="1" applyBorder="1" applyAlignment="1">
      <alignment horizontal="right" vertical="center" wrapText="1"/>
    </xf>
    <xf numFmtId="0" fontId="22" fillId="3" borderId="1" xfId="35" applyFont="1" applyFill="1" applyBorder="1" applyAlignment="1">
      <alignment horizontal="left" vertical="center" wrapText="1"/>
    </xf>
    <xf numFmtId="9" fontId="23" fillId="3" borderId="1" xfId="91" applyFont="1" applyFill="1" applyBorder="1" applyAlignment="1">
      <alignment horizontal="right" vertical="center" wrapText="1"/>
    </xf>
    <xf numFmtId="0" fontId="31" fillId="3" borderId="1" xfId="35" applyFont="1" applyFill="1" applyBorder="1" applyAlignment="1">
      <alignment vertical="top" wrapText="1"/>
    </xf>
    <xf numFmtId="0" fontId="17" fillId="3" borderId="1" xfId="35" applyFont="1" applyFill="1" applyBorder="1" applyAlignment="1">
      <alignment horizontal="center" vertical="top" wrapText="1"/>
    </xf>
    <xf numFmtId="9" fontId="17" fillId="3" borderId="1" xfId="91" applyFont="1" applyFill="1" applyBorder="1" applyAlignment="1">
      <alignment horizontal="right" vertical="top" wrapText="1"/>
    </xf>
    <xf numFmtId="1" fontId="30" fillId="0" borderId="1" xfId="24" applyNumberFormat="1" applyFont="1" applyFill="1" applyBorder="1" applyAlignment="1">
      <alignment wrapText="1"/>
    </xf>
    <xf numFmtId="1" fontId="29" fillId="0" borderId="1" xfId="24" applyNumberFormat="1" applyFont="1" applyFill="1" applyBorder="1" applyAlignment="1">
      <alignment horizontal="center" wrapText="1"/>
    </xf>
    <xf numFmtId="9" fontId="29" fillId="0" borderId="1" xfId="91" applyFont="1" applyFill="1" applyBorder="1" applyAlignment="1">
      <alignment horizontal="right" wrapText="1"/>
    </xf>
    <xf numFmtId="0" fontId="22" fillId="3" borderId="1" xfId="35" applyFont="1" applyFill="1" applyBorder="1" applyAlignment="1">
      <alignment vertical="top" wrapText="1"/>
    </xf>
    <xf numFmtId="9" fontId="23" fillId="3" borderId="1" xfId="91" applyFont="1" applyFill="1" applyBorder="1" applyAlignment="1">
      <alignment horizontal="right" vertical="top" wrapText="1"/>
    </xf>
    <xf numFmtId="0" fontId="22" fillId="3" borderId="1" xfId="24" applyFont="1" applyFill="1" applyBorder="1" applyAlignment="1" applyProtection="1">
      <alignment horizontal="left" vertical="center" wrapText="1"/>
      <protection locked="0"/>
    </xf>
    <xf numFmtId="0" fontId="23" fillId="3" borderId="1" xfId="24" applyFont="1" applyFill="1" applyBorder="1" applyAlignment="1" applyProtection="1">
      <alignment horizontal="center" vertical="center" wrapText="1"/>
      <protection locked="0"/>
    </xf>
    <xf numFmtId="164" fontId="29" fillId="3" borderId="1" xfId="93" applyFont="1" applyFill="1" applyBorder="1"/>
    <xf numFmtId="9" fontId="15" fillId="4" borderId="1" xfId="91" applyFont="1" applyFill="1" applyBorder="1" applyAlignment="1">
      <alignment horizontal="right" vertical="top"/>
    </xf>
    <xf numFmtId="1" fontId="18" fillId="3" borderId="1" xfId="24" applyNumberFormat="1" applyFont="1" applyFill="1" applyBorder="1" applyAlignment="1">
      <alignment horizontal="left" wrapText="1"/>
    </xf>
    <xf numFmtId="9" fontId="28" fillId="3" borderId="1" xfId="91" applyFont="1" applyFill="1" applyBorder="1" applyAlignment="1">
      <alignment horizontal="right" wrapText="1"/>
    </xf>
    <xf numFmtId="164" fontId="4" fillId="3" borderId="1" xfId="93" applyFont="1" applyFill="1" applyBorder="1" applyAlignment="1" applyProtection="1">
      <alignment horizontal="center" vertical="center"/>
      <protection locked="0"/>
    </xf>
    <xf numFmtId="0" fontId="17" fillId="0" borderId="1" xfId="35" applyFont="1" applyBorder="1" applyAlignment="1">
      <alignment horizontal="left" vertical="center" wrapText="1"/>
    </xf>
    <xf numFmtId="0" fontId="46" fillId="3" borderId="1" xfId="35" applyFont="1" applyFill="1" applyBorder="1" applyAlignment="1">
      <alignment wrapText="1"/>
    </xf>
    <xf numFmtId="0" fontId="45" fillId="3" borderId="1" xfId="35" applyFont="1" applyFill="1" applyBorder="1" applyAlignment="1">
      <alignment horizontal="center" wrapText="1"/>
    </xf>
    <xf numFmtId="9" fontId="45" fillId="3" borderId="1" xfId="91" applyFont="1" applyFill="1" applyBorder="1" applyAlignment="1">
      <alignment horizontal="right" wrapText="1"/>
    </xf>
    <xf numFmtId="0" fontId="13" fillId="0" borderId="0" xfId="35" applyFont="1" applyFill="1"/>
    <xf numFmtId="49" fontId="17" fillId="3" borderId="1" xfId="35" applyNumberFormat="1" applyFont="1" applyFill="1" applyBorder="1" applyAlignment="1">
      <alignment horizontal="center" vertical="center" wrapText="1"/>
    </xf>
    <xf numFmtId="165" fontId="31" fillId="3" borderId="1" xfId="35" applyNumberFormat="1" applyFont="1" applyFill="1" applyBorder="1" applyAlignment="1" applyProtection="1">
      <alignment vertical="top"/>
    </xf>
    <xf numFmtId="165" fontId="17" fillId="3" borderId="1" xfId="35" applyNumberFormat="1" applyFont="1" applyFill="1" applyBorder="1" applyAlignment="1" applyProtection="1">
      <alignment horizontal="center" vertical="top"/>
    </xf>
    <xf numFmtId="9" fontId="17" fillId="3" borderId="1" xfId="91" applyFont="1" applyFill="1" applyBorder="1" applyAlignment="1" applyProtection="1">
      <alignment horizontal="right" vertical="top"/>
    </xf>
    <xf numFmtId="164" fontId="17" fillId="3" borderId="1" xfId="93" applyFont="1" applyFill="1" applyBorder="1" applyAlignment="1" applyProtection="1">
      <alignment vertical="center" wrapText="1"/>
    </xf>
    <xf numFmtId="0" fontId="21" fillId="3" borderId="0" xfId="35" applyFont="1" applyFill="1"/>
    <xf numFmtId="0" fontId="22" fillId="3" borderId="1" xfId="24" applyFont="1" applyFill="1" applyBorder="1" applyAlignment="1">
      <alignment vertical="top" wrapText="1"/>
    </xf>
    <xf numFmtId="0" fontId="23" fillId="3" borderId="1" xfId="24" applyFont="1" applyFill="1" applyBorder="1" applyAlignment="1">
      <alignment horizontal="center" vertical="top" wrapText="1"/>
    </xf>
    <xf numFmtId="165" fontId="7" fillId="2" borderId="1" xfId="35" applyNumberFormat="1" applyFont="1" applyFill="1" applyBorder="1" applyAlignment="1" applyProtection="1">
      <alignment vertical="center"/>
    </xf>
    <xf numFmtId="165" fontId="6" fillId="2" borderId="1" xfId="35" applyNumberFormat="1" applyFont="1" applyFill="1" applyBorder="1" applyAlignment="1" applyProtection="1">
      <alignment horizontal="center" vertical="center"/>
    </xf>
    <xf numFmtId="9" fontId="6" fillId="2" borderId="1" xfId="91" applyFont="1" applyFill="1" applyBorder="1" applyAlignment="1" applyProtection="1">
      <alignment horizontal="right" vertical="center"/>
    </xf>
    <xf numFmtId="164" fontId="6" fillId="2" borderId="1" xfId="93" applyFont="1" applyFill="1" applyBorder="1" applyAlignment="1" applyProtection="1">
      <alignment vertical="center" wrapText="1"/>
    </xf>
    <xf numFmtId="165" fontId="32" fillId="2" borderId="1" xfId="35" applyNumberFormat="1" applyFont="1" applyFill="1" applyBorder="1" applyAlignment="1" applyProtection="1">
      <alignment vertical="top"/>
    </xf>
    <xf numFmtId="165" fontId="4" fillId="2" borderId="1" xfId="35" applyNumberFormat="1" applyFont="1" applyFill="1" applyBorder="1" applyAlignment="1" applyProtection="1">
      <alignment horizontal="center" vertical="top"/>
    </xf>
    <xf numFmtId="9" fontId="4" fillId="2" borderId="1" xfId="91" applyFont="1" applyFill="1" applyBorder="1" applyAlignment="1" applyProtection="1">
      <alignment horizontal="right" vertical="top"/>
    </xf>
    <xf numFmtId="1" fontId="28" fillId="2" borderId="1" xfId="35" applyNumberFormat="1" applyFont="1" applyFill="1" applyBorder="1" applyAlignment="1">
      <alignment horizontal="left" wrapText="1"/>
    </xf>
    <xf numFmtId="0" fontId="6" fillId="2" borderId="1" xfId="35" applyFont="1" applyFill="1" applyBorder="1" applyAlignment="1">
      <alignment horizontal="left" vertical="center" wrapText="1"/>
    </xf>
    <xf numFmtId="9" fontId="23" fillId="2" borderId="1" xfId="91" applyFont="1" applyFill="1" applyBorder="1" applyAlignment="1" applyProtection="1">
      <alignment horizontal="right" vertical="center" wrapText="1"/>
      <protection locked="0"/>
    </xf>
    <xf numFmtId="0" fontId="39" fillId="2" borderId="1" xfId="35" applyFont="1" applyFill="1" applyBorder="1" applyAlignment="1">
      <alignment horizontal="left" vertical="center" wrapText="1"/>
    </xf>
    <xf numFmtId="0" fontId="28" fillId="2" borderId="1" xfId="35" applyFont="1" applyFill="1" applyBorder="1" applyAlignment="1">
      <alignment horizontal="center" vertical="center" wrapText="1"/>
    </xf>
    <xf numFmtId="9" fontId="28" fillId="2" borderId="1" xfId="91" applyFont="1" applyFill="1" applyBorder="1" applyAlignment="1">
      <alignment horizontal="right" vertical="center" wrapText="1"/>
    </xf>
    <xf numFmtId="0" fontId="33" fillId="2" borderId="1" xfId="35" applyFont="1" applyFill="1" applyBorder="1" applyAlignment="1">
      <alignment wrapText="1"/>
    </xf>
    <xf numFmtId="0" fontId="34" fillId="2" borderId="1" xfId="35" applyFont="1" applyFill="1" applyBorder="1" applyAlignment="1">
      <alignment horizontal="center" wrapText="1"/>
    </xf>
    <xf numFmtId="164" fontId="34" fillId="2" borderId="1" xfId="93" applyFont="1" applyFill="1" applyBorder="1" applyAlignment="1">
      <alignment wrapText="1"/>
    </xf>
    <xf numFmtId="9" fontId="34" fillId="2" borderId="1" xfId="91" applyFont="1" applyFill="1" applyBorder="1" applyAlignment="1">
      <alignment horizontal="right" wrapText="1"/>
    </xf>
    <xf numFmtId="165" fontId="47" fillId="2" borderId="1" xfId="21" applyNumberFormat="1" applyFont="1" applyFill="1" applyBorder="1">
      <alignment vertical="top"/>
    </xf>
    <xf numFmtId="165" fontId="27" fillId="2" borderId="1" xfId="21" applyNumberFormat="1" applyFont="1" applyFill="1" applyBorder="1" applyAlignment="1">
      <alignment horizontal="center" vertical="top"/>
    </xf>
    <xf numFmtId="9" fontId="27" fillId="2" borderId="1" xfId="91" applyFont="1" applyFill="1" applyBorder="1" applyAlignment="1">
      <alignment horizontal="right" vertical="top"/>
    </xf>
    <xf numFmtId="0" fontId="23" fillId="2" borderId="1" xfId="35" applyFont="1" applyFill="1" applyBorder="1" applyAlignment="1">
      <alignment horizontal="left" vertical="center" wrapText="1"/>
    </xf>
    <xf numFmtId="165" fontId="47" fillId="2" borderId="1" xfId="35" applyNumberFormat="1" applyFont="1" applyFill="1" applyBorder="1" applyAlignment="1">
      <alignment vertical="justify"/>
    </xf>
    <xf numFmtId="165" fontId="27" fillId="2" borderId="1" xfId="35" applyNumberFormat="1" applyFont="1" applyFill="1" applyBorder="1" applyAlignment="1">
      <alignment horizontal="center" vertical="justify"/>
    </xf>
    <xf numFmtId="9" fontId="27" fillId="2" borderId="1" xfId="91" applyFont="1" applyFill="1" applyBorder="1" applyAlignment="1">
      <alignment horizontal="right" vertical="justify"/>
    </xf>
    <xf numFmtId="0" fontId="32" fillId="2" borderId="1" xfId="24" applyFont="1" applyFill="1" applyBorder="1" applyAlignment="1">
      <alignment horizontal="left" wrapText="1"/>
    </xf>
    <xf numFmtId="0" fontId="4" fillId="2" borderId="1" xfId="24" applyFont="1" applyFill="1" applyBorder="1" applyAlignment="1">
      <alignment horizontal="center" wrapText="1"/>
    </xf>
    <xf numFmtId="9" fontId="4" fillId="2" borderId="1" xfId="91" applyFont="1" applyFill="1" applyBorder="1" applyAlignment="1">
      <alignment horizontal="right" wrapText="1"/>
    </xf>
    <xf numFmtId="164" fontId="28" fillId="2" borderId="1" xfId="93" applyFont="1" applyFill="1" applyBorder="1"/>
    <xf numFmtId="0" fontId="22" fillId="2" borderId="1" xfId="35" applyFont="1" applyFill="1" applyBorder="1" applyAlignment="1">
      <alignment horizontal="left" vertical="top" wrapText="1"/>
    </xf>
    <xf numFmtId="0" fontId="23" fillId="2" borderId="1" xfId="35" applyFont="1" applyFill="1" applyBorder="1" applyAlignment="1">
      <alignment horizontal="center" vertical="top" wrapText="1"/>
    </xf>
    <xf numFmtId="9" fontId="23" fillId="2" borderId="1" xfId="91" applyFont="1" applyFill="1" applyBorder="1" applyAlignment="1">
      <alignment horizontal="right" vertical="top" wrapText="1"/>
    </xf>
    <xf numFmtId="9" fontId="23" fillId="2" borderId="1" xfId="91" applyFont="1" applyFill="1" applyBorder="1" applyAlignment="1">
      <alignment horizontal="right" vertical="center" wrapText="1"/>
    </xf>
    <xf numFmtId="9" fontId="4" fillId="2" borderId="1" xfId="91" applyFont="1" applyFill="1" applyBorder="1" applyAlignment="1">
      <alignment horizontal="right" vertical="center" wrapText="1"/>
    </xf>
    <xf numFmtId="0" fontId="32" fillId="2" borderId="1" xfId="35" applyFont="1" applyFill="1" applyBorder="1" applyAlignment="1">
      <alignment horizontal="left" vertical="center" wrapText="1"/>
    </xf>
    <xf numFmtId="0" fontId="4" fillId="2" borderId="1" xfId="35" applyFont="1" applyFill="1" applyBorder="1" applyAlignment="1">
      <alignment horizontal="center" vertical="center" wrapText="1"/>
    </xf>
    <xf numFmtId="1" fontId="29" fillId="2" borderId="1" xfId="35" applyNumberFormat="1" applyFont="1" applyFill="1" applyBorder="1" applyAlignment="1">
      <alignment horizontal="left" wrapText="1"/>
    </xf>
    <xf numFmtId="0" fontId="22" fillId="2" borderId="1" xfId="35" applyFont="1" applyFill="1" applyBorder="1" applyAlignment="1" applyProtection="1">
      <alignment horizontal="left" vertical="center" wrapText="1"/>
      <protection locked="0"/>
    </xf>
    <xf numFmtId="0" fontId="23" fillId="2" borderId="1" xfId="35" applyFont="1" applyFill="1" applyBorder="1" applyAlignment="1" applyProtection="1">
      <alignment horizontal="center" vertical="center" wrapText="1"/>
      <protection locked="0"/>
    </xf>
    <xf numFmtId="0" fontId="7" fillId="2" borderId="1" xfId="35" applyFont="1" applyFill="1" applyBorder="1" applyAlignment="1">
      <alignment horizontal="left" vertical="center" wrapText="1"/>
    </xf>
    <xf numFmtId="0" fontId="6" fillId="2" borderId="1" xfId="35" applyFont="1" applyFill="1" applyBorder="1" applyAlignment="1">
      <alignment horizontal="center" vertical="center" wrapText="1"/>
    </xf>
    <xf numFmtId="9" fontId="6" fillId="2" borderId="1" xfId="91" applyFont="1" applyFill="1" applyBorder="1" applyAlignment="1">
      <alignment horizontal="right" vertical="center" wrapText="1"/>
    </xf>
    <xf numFmtId="49" fontId="29" fillId="2" borderId="1" xfId="35" applyNumberFormat="1" applyFont="1" applyFill="1" applyBorder="1" applyAlignment="1">
      <alignment horizontal="center"/>
    </xf>
    <xf numFmtId="0" fontId="29" fillId="2" borderId="1" xfId="35" applyFont="1" applyFill="1" applyBorder="1" applyAlignment="1">
      <alignment horizontal="left" vertical="center" wrapText="1"/>
    </xf>
    <xf numFmtId="0" fontId="30" fillId="2" borderId="1" xfId="35" applyFont="1" applyFill="1" applyBorder="1" applyAlignment="1">
      <alignment horizontal="left" vertical="center" wrapText="1"/>
    </xf>
    <xf numFmtId="0" fontId="29" fillId="2" borderId="1" xfId="35" applyFont="1" applyFill="1" applyBorder="1" applyAlignment="1">
      <alignment horizontal="center" vertical="center" wrapText="1"/>
    </xf>
    <xf numFmtId="9" fontId="29" fillId="2" borderId="1" xfId="91" applyFont="1" applyFill="1" applyBorder="1" applyAlignment="1">
      <alignment horizontal="right" vertical="center" wrapText="1"/>
    </xf>
    <xf numFmtId="0" fontId="17" fillId="2" borderId="1" xfId="35" applyFont="1" applyFill="1" applyBorder="1" applyAlignment="1">
      <alignment horizontal="left" wrapText="1"/>
    </xf>
    <xf numFmtId="0" fontId="44" fillId="2" borderId="1" xfId="35" applyFont="1" applyFill="1" applyBorder="1" applyAlignment="1">
      <alignment horizontal="left" wrapText="1"/>
    </xf>
    <xf numFmtId="0" fontId="18" fillId="2" borderId="1" xfId="35" applyFont="1" applyFill="1" applyBorder="1" applyAlignment="1">
      <alignment horizontal="center" wrapText="1"/>
    </xf>
    <xf numFmtId="9" fontId="18" fillId="2" borderId="1" xfId="91" applyFont="1" applyFill="1" applyBorder="1" applyAlignment="1">
      <alignment horizontal="right" wrapText="1"/>
    </xf>
    <xf numFmtId="0" fontId="23" fillId="0" borderId="1" xfId="35" applyFont="1" applyBorder="1" applyAlignment="1">
      <alignment horizontal="left" vertical="center" wrapText="1"/>
    </xf>
    <xf numFmtId="0" fontId="22" fillId="0" borderId="1" xfId="35" applyFont="1" applyFill="1" applyBorder="1" applyAlignment="1">
      <alignment vertical="center" wrapText="1"/>
    </xf>
    <xf numFmtId="0" fontId="23" fillId="0" borderId="1" xfId="35" applyFont="1" applyFill="1" applyBorder="1" applyAlignment="1">
      <alignment horizontal="center" vertical="center" wrapText="1"/>
    </xf>
    <xf numFmtId="9" fontId="23" fillId="0" borderId="1" xfId="91" applyFont="1" applyFill="1" applyBorder="1" applyAlignment="1">
      <alignment horizontal="right" vertical="center" wrapText="1"/>
    </xf>
    <xf numFmtId="0" fontId="35" fillId="3" borderId="1" xfId="35" applyFont="1" applyFill="1" applyBorder="1" applyAlignment="1">
      <alignment wrapText="1"/>
    </xf>
    <xf numFmtId="0" fontId="36" fillId="3" borderId="1" xfId="35" applyFont="1" applyFill="1" applyBorder="1" applyAlignment="1">
      <alignment horizontal="center" wrapText="1"/>
    </xf>
    <xf numFmtId="9" fontId="36" fillId="3" borderId="1" xfId="91" applyFont="1" applyFill="1" applyBorder="1" applyAlignment="1">
      <alignment horizontal="right" wrapText="1"/>
    </xf>
    <xf numFmtId="2" fontId="22" fillId="0" borderId="1" xfId="24" applyNumberFormat="1" applyFont="1" applyFill="1" applyBorder="1" applyAlignment="1">
      <alignment wrapText="1"/>
    </xf>
    <xf numFmtId="2" fontId="23" fillId="0" borderId="1" xfId="24" applyNumberFormat="1" applyFont="1" applyFill="1" applyBorder="1" applyAlignment="1">
      <alignment horizontal="center" wrapText="1"/>
    </xf>
    <xf numFmtId="9" fontId="23" fillId="0" borderId="1" xfId="91" applyFont="1" applyFill="1" applyBorder="1" applyAlignment="1">
      <alignment horizontal="right" wrapText="1"/>
    </xf>
    <xf numFmtId="0" fontId="6" fillId="4" borderId="1" xfId="35" applyFont="1" applyFill="1" applyBorder="1" applyAlignment="1">
      <alignment horizontal="left" vertical="center" wrapText="1"/>
    </xf>
    <xf numFmtId="0" fontId="32" fillId="4" borderId="1" xfId="35" applyFont="1" applyFill="1" applyBorder="1" applyAlignment="1">
      <alignment horizontal="left" vertical="center" wrapText="1"/>
    </xf>
    <xf numFmtId="0" fontId="4" fillId="4" borderId="1" xfId="35" applyFont="1" applyFill="1" applyBorder="1" applyAlignment="1">
      <alignment horizontal="center" vertical="center" wrapText="1"/>
    </xf>
    <xf numFmtId="164" fontId="4" fillId="4" borderId="1" xfId="93" applyFont="1" applyFill="1" applyBorder="1" applyAlignment="1">
      <alignment horizontal="left" vertical="center" wrapText="1"/>
    </xf>
    <xf numFmtId="9" fontId="4" fillId="4" borderId="1" xfId="91" applyFont="1" applyFill="1" applyBorder="1" applyAlignment="1">
      <alignment horizontal="right" vertical="center" wrapText="1"/>
    </xf>
    <xf numFmtId="49" fontId="6" fillId="3" borderId="1" xfId="35" applyNumberFormat="1" applyFont="1" applyFill="1" applyBorder="1" applyAlignment="1">
      <alignment horizontal="center" vertical="center" wrapText="1"/>
    </xf>
    <xf numFmtId="0" fontId="3" fillId="3" borderId="0" xfId="35" applyFont="1" applyFill="1"/>
    <xf numFmtId="0" fontId="6" fillId="3" borderId="1" xfId="35" applyFont="1" applyFill="1" applyBorder="1" applyAlignment="1">
      <alignment horizontal="left" vertical="center" wrapText="1"/>
    </xf>
    <xf numFmtId="49" fontId="28" fillId="3" borderId="1" xfId="35" applyNumberFormat="1" applyFont="1" applyFill="1" applyBorder="1" applyAlignment="1">
      <alignment horizontal="left" wrapText="1"/>
    </xf>
    <xf numFmtId="49" fontId="28" fillId="3" borderId="1" xfId="35" applyNumberFormat="1" applyFont="1" applyFill="1" applyBorder="1" applyAlignment="1">
      <alignment horizontal="center"/>
    </xf>
    <xf numFmtId="1" fontId="28" fillId="0" borderId="1" xfId="35" applyNumberFormat="1" applyFont="1" applyFill="1" applyBorder="1" applyAlignment="1">
      <alignment horizontal="left" wrapText="1"/>
    </xf>
    <xf numFmtId="0" fontId="48" fillId="0" borderId="1" xfId="35" applyFont="1" applyFill="1" applyBorder="1" applyAlignment="1">
      <alignment wrapText="1"/>
    </xf>
    <xf numFmtId="0" fontId="42" fillId="0" borderId="1" xfId="35" applyFont="1" applyFill="1" applyBorder="1" applyAlignment="1">
      <alignment horizontal="center" wrapText="1"/>
    </xf>
    <xf numFmtId="9" fontId="42" fillId="0" borderId="1" xfId="91" applyFont="1" applyFill="1" applyBorder="1" applyAlignment="1">
      <alignment horizontal="right" wrapText="1"/>
    </xf>
    <xf numFmtId="1" fontId="40" fillId="2" borderId="1" xfId="35" applyNumberFormat="1" applyFont="1" applyFill="1" applyBorder="1" applyAlignment="1">
      <alignment horizontal="left" vertical="center" wrapText="1"/>
    </xf>
    <xf numFmtId="0" fontId="31" fillId="2" borderId="1" xfId="35" applyFont="1" applyFill="1" applyBorder="1" applyAlignment="1">
      <alignment horizontal="left" wrapText="1"/>
    </xf>
    <xf numFmtId="9" fontId="17" fillId="2" borderId="1" xfId="91" applyFont="1" applyFill="1" applyBorder="1" applyAlignment="1">
      <alignment horizontal="right" wrapText="1"/>
    </xf>
    <xf numFmtId="49" fontId="6" fillId="3" borderId="1" xfId="35" applyNumberFormat="1" applyFont="1" applyFill="1" applyBorder="1" applyAlignment="1">
      <alignment horizontal="center" wrapText="1"/>
    </xf>
    <xf numFmtId="0" fontId="6" fillId="3" borderId="1" xfId="35" applyFont="1" applyFill="1" applyBorder="1" applyAlignment="1">
      <alignment horizontal="left" wrapText="1"/>
    </xf>
    <xf numFmtId="0" fontId="32" fillId="3" borderId="1" xfId="24" applyFont="1" applyFill="1" applyBorder="1" applyAlignment="1" applyProtection="1">
      <alignment horizontal="left" wrapText="1"/>
      <protection locked="0"/>
    </xf>
    <xf numFmtId="9" fontId="4" fillId="3" borderId="1" xfId="91" applyFont="1" applyFill="1" applyBorder="1" applyAlignment="1" applyProtection="1">
      <alignment horizontal="right" wrapText="1"/>
      <protection locked="0"/>
    </xf>
    <xf numFmtId="0" fontId="3" fillId="3" borderId="0" xfId="35" applyFont="1" applyFill="1" applyAlignment="1"/>
    <xf numFmtId="0" fontId="32" fillId="0" borderId="1" xfId="24" applyFont="1" applyFill="1" applyBorder="1" applyAlignment="1">
      <alignment wrapText="1"/>
    </xf>
    <xf numFmtId="0" fontId="22" fillId="0" borderId="1" xfId="24" applyFont="1" applyFill="1" applyBorder="1" applyAlignment="1">
      <alignment vertical="center" wrapText="1"/>
    </xf>
    <xf numFmtId="0" fontId="23" fillId="0" borderId="1" xfId="24" applyFont="1" applyFill="1" applyBorder="1" applyAlignment="1">
      <alignment horizontal="center" vertical="center" wrapText="1"/>
    </xf>
    <xf numFmtId="1" fontId="40" fillId="2" borderId="1" xfId="35" applyNumberFormat="1" applyFont="1" applyFill="1" applyBorder="1" applyAlignment="1">
      <alignment horizontal="left" wrapText="1"/>
    </xf>
    <xf numFmtId="9" fontId="28" fillId="0" borderId="1" xfId="91" applyFont="1" applyFill="1" applyBorder="1" applyAlignment="1">
      <alignment horizontal="right" wrapText="1"/>
    </xf>
    <xf numFmtId="1" fontId="43" fillId="2" borderId="1" xfId="35" applyNumberFormat="1" applyFont="1" applyFill="1" applyBorder="1" applyAlignment="1">
      <alignment vertical="center" wrapText="1"/>
    </xf>
    <xf numFmtId="1" fontId="40" fillId="2" borderId="1" xfId="35" applyNumberFormat="1" applyFont="1" applyFill="1" applyBorder="1" applyAlignment="1">
      <alignment horizontal="center" vertical="center" wrapText="1"/>
    </xf>
    <xf numFmtId="164" fontId="40" fillId="2" borderId="1" xfId="93" applyFont="1" applyFill="1" applyBorder="1" applyAlignment="1">
      <alignment vertical="center" wrapText="1"/>
    </xf>
    <xf numFmtId="9" fontId="40" fillId="2" borderId="1" xfId="91" applyFont="1" applyFill="1" applyBorder="1" applyAlignment="1">
      <alignment horizontal="right" vertical="center" wrapText="1"/>
    </xf>
    <xf numFmtId="1" fontId="44" fillId="2" borderId="1" xfId="35" applyNumberFormat="1" applyFont="1" applyFill="1" applyBorder="1" applyAlignment="1">
      <alignment wrapText="1"/>
    </xf>
    <xf numFmtId="1" fontId="18" fillId="2" borderId="1" xfId="35" applyNumberFormat="1" applyFont="1" applyFill="1" applyBorder="1" applyAlignment="1">
      <alignment horizontal="center" wrapText="1"/>
    </xf>
    <xf numFmtId="164" fontId="18" fillId="2" borderId="1" xfId="93" applyFont="1" applyFill="1" applyBorder="1" applyAlignment="1">
      <alignment wrapText="1"/>
    </xf>
    <xf numFmtId="1" fontId="30" fillId="3" borderId="1" xfId="35" applyNumberFormat="1" applyFont="1" applyFill="1" applyBorder="1" applyAlignment="1">
      <alignment wrapText="1"/>
    </xf>
    <xf numFmtId="1" fontId="29" fillId="3" borderId="1" xfId="35" applyNumberFormat="1" applyFont="1" applyFill="1" applyBorder="1" applyAlignment="1">
      <alignment horizontal="center" wrapText="1"/>
    </xf>
    <xf numFmtId="1" fontId="44" fillId="2" borderId="1" xfId="35" applyNumberFormat="1" applyFont="1" applyFill="1" applyBorder="1" applyAlignment="1">
      <alignment vertical="center" wrapText="1"/>
    </xf>
    <xf numFmtId="1" fontId="18" fillId="2" borderId="1" xfId="35" applyNumberFormat="1" applyFont="1" applyFill="1" applyBorder="1" applyAlignment="1">
      <alignment horizontal="center" vertical="center" wrapText="1"/>
    </xf>
    <xf numFmtId="9" fontId="18" fillId="2" borderId="1" xfId="91" applyFont="1" applyFill="1" applyBorder="1" applyAlignment="1">
      <alignment horizontal="right" vertical="center" wrapText="1"/>
    </xf>
    <xf numFmtId="164" fontId="4" fillId="2" borderId="1" xfId="93" applyFont="1" applyFill="1" applyBorder="1" applyAlignment="1"/>
    <xf numFmtId="0" fontId="3" fillId="2" borderId="0" xfId="35" applyFont="1" applyFill="1" applyAlignment="1"/>
    <xf numFmtId="3" fontId="47" fillId="4" borderId="1" xfId="21" applyNumberFormat="1" applyFont="1" applyFill="1" applyBorder="1" applyAlignment="1">
      <alignment vertical="center" wrapText="1"/>
    </xf>
    <xf numFmtId="3" fontId="27" fillId="4" borderId="1" xfId="21" applyNumberFormat="1" applyFont="1" applyFill="1" applyBorder="1" applyAlignment="1">
      <alignment horizontal="center" vertical="center" wrapText="1"/>
    </xf>
    <xf numFmtId="164" fontId="27" fillId="4" borderId="1" xfId="93" applyFont="1" applyFill="1" applyBorder="1" applyAlignment="1">
      <alignment vertical="center" wrapText="1"/>
    </xf>
    <xf numFmtId="9" fontId="27" fillId="4" borderId="1" xfId="91" applyFont="1" applyFill="1" applyBorder="1" applyAlignment="1">
      <alignment horizontal="right" vertical="center" wrapText="1"/>
    </xf>
    <xf numFmtId="164" fontId="4" fillId="4" borderId="1" xfId="93" applyFont="1" applyFill="1" applyBorder="1"/>
    <xf numFmtId="2" fontId="22" fillId="3" borderId="1" xfId="24" applyNumberFormat="1" applyFont="1" applyFill="1" applyBorder="1" applyAlignment="1">
      <alignment wrapText="1"/>
    </xf>
    <xf numFmtId="2" fontId="23" fillId="3" borderId="1" xfId="24" applyNumberFormat="1" applyFont="1" applyFill="1" applyBorder="1" applyAlignment="1">
      <alignment horizontal="center" wrapText="1"/>
    </xf>
    <xf numFmtId="9" fontId="23" fillId="3" borderId="1" xfId="91" applyFont="1" applyFill="1" applyBorder="1" applyAlignment="1">
      <alignment horizontal="right" wrapText="1"/>
    </xf>
    <xf numFmtId="0" fontId="22" fillId="4" borderId="1" xfId="35" applyFont="1" applyFill="1" applyBorder="1" applyAlignment="1">
      <alignment horizontal="left" vertical="center" wrapText="1"/>
    </xf>
    <xf numFmtId="0" fontId="23" fillId="4" borderId="1" xfId="35" applyFont="1" applyFill="1" applyBorder="1" applyAlignment="1">
      <alignment horizontal="center" vertical="center" wrapText="1"/>
    </xf>
    <xf numFmtId="9" fontId="23" fillId="4" borderId="1" xfId="91" applyFont="1" applyFill="1" applyBorder="1" applyAlignment="1">
      <alignment horizontal="right" vertical="center" wrapText="1"/>
    </xf>
    <xf numFmtId="0" fontId="22" fillId="0" borderId="1" xfId="24" applyFont="1" applyFill="1" applyBorder="1" applyAlignment="1">
      <alignment horizontal="left" vertical="center" wrapText="1"/>
    </xf>
    <xf numFmtId="0" fontId="22" fillId="3" borderId="1" xfId="86" applyFont="1" applyFill="1" applyBorder="1" applyAlignment="1">
      <alignment horizontal="left" vertical="center" wrapText="1"/>
    </xf>
    <xf numFmtId="0" fontId="23" fillId="3" borderId="1" xfId="86" applyFont="1" applyFill="1" applyBorder="1" applyAlignment="1">
      <alignment horizontal="center" vertical="center" wrapText="1"/>
    </xf>
    <xf numFmtId="0" fontId="40" fillId="4" borderId="1" xfId="35" applyFont="1" applyFill="1" applyBorder="1" applyAlignment="1">
      <alignment horizontal="left" vertical="center" wrapText="1"/>
    </xf>
    <xf numFmtId="0" fontId="30" fillId="4" borderId="1" xfId="35" applyFont="1" applyFill="1" applyBorder="1" applyAlignment="1">
      <alignment horizontal="left" vertical="center" wrapText="1"/>
    </xf>
    <xf numFmtId="0" fontId="29" fillId="4" borderId="1" xfId="35" applyFont="1" applyFill="1" applyBorder="1" applyAlignment="1">
      <alignment horizontal="center" vertical="center" wrapText="1"/>
    </xf>
    <xf numFmtId="9" fontId="29" fillId="4" borderId="1" xfId="91" applyFont="1" applyFill="1" applyBorder="1" applyAlignment="1">
      <alignment horizontal="right" vertical="center" wrapText="1"/>
    </xf>
    <xf numFmtId="0" fontId="30" fillId="3" borderId="1" xfId="35" applyFont="1" applyFill="1" applyBorder="1" applyAlignment="1">
      <alignment horizontal="left" vertical="center" wrapText="1"/>
    </xf>
    <xf numFmtId="0" fontId="29" fillId="3" borderId="1" xfId="35" applyFont="1" applyFill="1" applyBorder="1" applyAlignment="1">
      <alignment horizontal="center" vertical="center" wrapText="1"/>
    </xf>
    <xf numFmtId="9" fontId="29" fillId="3" borderId="1" xfId="91" applyFont="1" applyFill="1" applyBorder="1" applyAlignment="1">
      <alignment horizontal="right" vertical="center" wrapText="1"/>
    </xf>
    <xf numFmtId="0" fontId="44" fillId="0" borderId="1" xfId="35" applyFont="1" applyFill="1" applyBorder="1" applyAlignment="1">
      <alignment wrapText="1"/>
    </xf>
    <xf numFmtId="0" fontId="18" fillId="0" borderId="1" xfId="35" applyFont="1" applyFill="1" applyBorder="1" applyAlignment="1">
      <alignment horizontal="center" wrapText="1"/>
    </xf>
    <xf numFmtId="9" fontId="18" fillId="0" borderId="1" xfId="91" applyFont="1" applyFill="1" applyBorder="1" applyAlignment="1">
      <alignment horizontal="right" wrapText="1"/>
    </xf>
    <xf numFmtId="0" fontId="43" fillId="3" borderId="1" xfId="35" applyFont="1" applyFill="1" applyBorder="1" applyAlignment="1">
      <alignment wrapText="1"/>
    </xf>
    <xf numFmtId="0" fontId="40" fillId="3" borderId="1" xfId="35" applyFont="1" applyFill="1" applyBorder="1" applyAlignment="1">
      <alignment horizontal="center" wrapText="1"/>
    </xf>
    <xf numFmtId="164" fontId="40" fillId="3" borderId="1" xfId="93" applyFont="1" applyFill="1" applyBorder="1" applyAlignment="1">
      <alignment wrapText="1"/>
    </xf>
    <xf numFmtId="9" fontId="40" fillId="3" borderId="1" xfId="91" applyFont="1" applyFill="1" applyBorder="1" applyAlignment="1">
      <alignment horizontal="right" wrapText="1"/>
    </xf>
    <xf numFmtId="0" fontId="40" fillId="3" borderId="1" xfId="35" applyFont="1" applyFill="1" applyBorder="1" applyAlignment="1">
      <alignment horizontal="left" vertical="center" wrapText="1"/>
    </xf>
    <xf numFmtId="0" fontId="43" fillId="0" borderId="1" xfId="35" applyFont="1" applyFill="1" applyBorder="1" applyAlignment="1">
      <alignment wrapText="1"/>
    </xf>
    <xf numFmtId="0" fontId="40" fillId="0" borderId="1" xfId="35" applyFont="1" applyFill="1" applyBorder="1" applyAlignment="1">
      <alignment horizontal="center" wrapText="1"/>
    </xf>
    <xf numFmtId="9" fontId="40" fillId="0" borderId="1" xfId="91" applyFont="1" applyFill="1" applyBorder="1" applyAlignment="1">
      <alignment horizontal="right" wrapText="1"/>
    </xf>
    <xf numFmtId="1" fontId="29" fillId="4" borderId="1" xfId="35" applyNumberFormat="1" applyFont="1" applyFill="1" applyBorder="1" applyAlignment="1">
      <alignment horizontal="left" wrapText="1"/>
    </xf>
    <xf numFmtId="0" fontId="30" fillId="4" borderId="1" xfId="35" applyFont="1" applyFill="1" applyBorder="1" applyAlignment="1">
      <alignment wrapText="1"/>
    </xf>
    <xf numFmtId="0" fontId="29" fillId="4" borderId="1" xfId="35" applyFont="1" applyFill="1" applyBorder="1" applyAlignment="1">
      <alignment horizontal="center" wrapText="1"/>
    </xf>
    <xf numFmtId="9" fontId="29" fillId="4" borderId="1" xfId="91" applyFont="1" applyFill="1" applyBorder="1" applyAlignment="1">
      <alignment horizontal="right" wrapText="1"/>
    </xf>
    <xf numFmtId="3" fontId="27" fillId="3" borderId="1" xfId="21" applyNumberFormat="1" applyFont="1" applyFill="1" applyBorder="1" applyAlignment="1">
      <alignment vertical="center" wrapText="1"/>
    </xf>
    <xf numFmtId="2" fontId="22" fillId="3" borderId="1" xfId="35" applyNumberFormat="1" applyFont="1" applyFill="1" applyBorder="1" applyAlignment="1">
      <alignment wrapText="1"/>
    </xf>
    <xf numFmtId="2" fontId="23" fillId="3" borderId="1" xfId="35" applyNumberFormat="1" applyFont="1" applyFill="1" applyBorder="1" applyAlignment="1">
      <alignment horizontal="center" wrapText="1"/>
    </xf>
    <xf numFmtId="0" fontId="23" fillId="4" borderId="1" xfId="35" applyFont="1" applyFill="1" applyBorder="1" applyAlignment="1">
      <alignment horizontal="left" vertical="center" wrapText="1"/>
    </xf>
    <xf numFmtId="1" fontId="30" fillId="0" borderId="1" xfId="35" applyNumberFormat="1" applyFont="1" applyFill="1" applyBorder="1" applyAlignment="1">
      <alignment wrapText="1"/>
    </xf>
    <xf numFmtId="1" fontId="29" fillId="0" borderId="1" xfId="35" applyNumberFormat="1" applyFont="1" applyFill="1" applyBorder="1" applyAlignment="1">
      <alignment horizontal="center" wrapText="1"/>
    </xf>
    <xf numFmtId="0" fontId="43" fillId="2" borderId="1" xfId="35" applyFont="1" applyFill="1" applyBorder="1" applyAlignment="1">
      <alignment horizontal="left" vertical="center" wrapText="1"/>
    </xf>
    <xf numFmtId="0" fontId="40" fillId="2" borderId="1" xfId="35" applyFont="1" applyFill="1" applyBorder="1" applyAlignment="1">
      <alignment horizontal="center" vertical="center" wrapText="1"/>
    </xf>
    <xf numFmtId="0" fontId="44" fillId="2" borderId="1" xfId="35" applyFont="1" applyFill="1" applyBorder="1" applyAlignment="1">
      <alignment horizontal="left" vertical="center" wrapText="1"/>
    </xf>
    <xf numFmtId="0" fontId="18" fillId="2" borderId="1" xfId="35" applyFont="1" applyFill="1" applyBorder="1" applyAlignment="1">
      <alignment horizontal="center" vertical="center" wrapText="1"/>
    </xf>
    <xf numFmtId="164" fontId="4" fillId="2" borderId="1" xfId="93" applyFont="1" applyFill="1" applyBorder="1" applyAlignment="1">
      <alignment vertical="center"/>
    </xf>
    <xf numFmtId="164" fontId="4" fillId="2" borderId="1" xfId="93" applyFont="1" applyFill="1" applyBorder="1" applyAlignment="1">
      <alignment horizontal="right" vertical="center"/>
    </xf>
    <xf numFmtId="164" fontId="23" fillId="2" borderId="1" xfId="93" applyFont="1" applyFill="1" applyBorder="1" applyAlignment="1">
      <alignment vertical="center"/>
    </xf>
    <xf numFmtId="164" fontId="42" fillId="0" borderId="1" xfId="93" applyFont="1" applyFill="1" applyBorder="1" applyAlignment="1"/>
    <xf numFmtId="164" fontId="42" fillId="0" borderId="1" xfId="93" applyFont="1" applyFill="1" applyBorder="1" applyAlignment="1">
      <alignment vertical="center"/>
    </xf>
    <xf numFmtId="164" fontId="4" fillId="0" borderId="1" xfId="93" applyFont="1" applyFill="1" applyBorder="1" applyAlignment="1">
      <alignment vertical="center"/>
    </xf>
    <xf numFmtId="164" fontId="4" fillId="3" borderId="1" xfId="93" applyFont="1" applyFill="1" applyBorder="1" applyAlignment="1" applyProtection="1">
      <alignment horizontal="center" vertical="center" wrapText="1"/>
      <protection locked="0"/>
    </xf>
    <xf numFmtId="164" fontId="49" fillId="0" borderId="1" xfId="93" applyFont="1" applyFill="1" applyBorder="1" applyAlignment="1">
      <alignment horizontal="right" vertical="center"/>
    </xf>
    <xf numFmtId="0" fontId="31" fillId="3" borderId="1" xfId="35" applyFont="1" applyFill="1" applyBorder="1" applyAlignment="1">
      <alignment horizontal="left" vertical="center" wrapText="1"/>
    </xf>
    <xf numFmtId="0" fontId="17" fillId="3" borderId="1" xfId="35" applyFont="1" applyFill="1" applyBorder="1" applyAlignment="1">
      <alignment horizontal="center" vertical="center" wrapText="1"/>
    </xf>
    <xf numFmtId="9" fontId="17" fillId="3" borderId="1" xfId="91" applyFont="1" applyFill="1" applyBorder="1" applyAlignment="1">
      <alignment horizontal="right" vertical="center" wrapText="1"/>
    </xf>
    <xf numFmtId="0" fontId="43" fillId="4" borderId="1" xfId="35" applyFont="1" applyFill="1" applyBorder="1" applyAlignment="1">
      <alignment horizontal="left" vertical="center" wrapText="1"/>
    </xf>
    <xf numFmtId="0" fontId="40" fillId="4" borderId="1" xfId="35" applyFont="1" applyFill="1" applyBorder="1" applyAlignment="1">
      <alignment horizontal="center" vertical="center" wrapText="1"/>
    </xf>
    <xf numFmtId="9" fontId="40" fillId="4" borderId="1" xfId="91" applyFont="1" applyFill="1" applyBorder="1" applyAlignment="1">
      <alignment horizontal="right" vertical="center" wrapText="1"/>
    </xf>
    <xf numFmtId="0" fontId="44" fillId="3" borderId="1" xfId="35" applyFont="1" applyFill="1" applyBorder="1" applyAlignment="1">
      <alignment horizontal="left" vertical="center" wrapText="1"/>
    </xf>
    <xf numFmtId="0" fontId="18" fillId="3" borderId="1" xfId="35" applyFont="1" applyFill="1" applyBorder="1" applyAlignment="1">
      <alignment horizontal="center" vertical="center" wrapText="1"/>
    </xf>
    <xf numFmtId="9" fontId="18" fillId="3" borderId="1" xfId="91" applyFont="1" applyFill="1" applyBorder="1" applyAlignment="1">
      <alignment horizontal="right" vertical="center" wrapText="1"/>
    </xf>
    <xf numFmtId="164" fontId="28" fillId="0" borderId="1" xfId="93" applyFont="1" applyFill="1" applyBorder="1"/>
    <xf numFmtId="0" fontId="23" fillId="3" borderId="1" xfId="35" applyFont="1" applyFill="1" applyBorder="1" applyAlignment="1">
      <alignment horizontal="left" vertical="center" wrapText="1"/>
    </xf>
    <xf numFmtId="0" fontId="22" fillId="0" borderId="1" xfId="35" applyFont="1" applyFill="1" applyBorder="1" applyAlignment="1">
      <alignment horizontal="left" vertical="center" wrapText="1"/>
    </xf>
    <xf numFmtId="0" fontId="31" fillId="0" borderId="1" xfId="35" applyFont="1" applyFill="1" applyBorder="1" applyAlignment="1">
      <alignment horizontal="left" vertical="center" wrapText="1"/>
    </xf>
    <xf numFmtId="9" fontId="17" fillId="0" borderId="1" xfId="91" applyFont="1" applyFill="1" applyBorder="1" applyAlignment="1">
      <alignment horizontal="right" vertical="center" wrapText="1"/>
    </xf>
    <xf numFmtId="0" fontId="22" fillId="3" borderId="1" xfId="24" applyFont="1" applyFill="1" applyBorder="1" applyAlignment="1">
      <alignment horizontal="left" vertical="center" wrapText="1"/>
    </xf>
    <xf numFmtId="164" fontId="41" fillId="0" borderId="1" xfId="93" applyFont="1" applyFill="1" applyBorder="1" applyAlignment="1">
      <alignment vertical="center"/>
    </xf>
    <xf numFmtId="0" fontId="4" fillId="3" borderId="1" xfId="35" applyFont="1" applyFill="1" applyBorder="1" applyAlignment="1">
      <alignment horizontal="left" wrapText="1"/>
    </xf>
    <xf numFmtId="0" fontId="4" fillId="3" borderId="1" xfId="35" applyFont="1" applyFill="1" applyBorder="1" applyAlignment="1">
      <alignment horizontal="left" vertical="center" wrapText="1"/>
    </xf>
    <xf numFmtId="0" fontId="22" fillId="3" borderId="1" xfId="35" applyFont="1" applyFill="1" applyBorder="1" applyAlignment="1" applyProtection="1">
      <alignment horizontal="left" vertical="center" wrapText="1"/>
      <protection locked="0"/>
    </xf>
    <xf numFmtId="0" fontId="23" fillId="3" borderId="1" xfId="35" applyFont="1" applyFill="1" applyBorder="1" applyAlignment="1" applyProtection="1">
      <alignment horizontal="center" vertical="center" wrapText="1"/>
      <protection locked="0"/>
    </xf>
    <xf numFmtId="0" fontId="6" fillId="2" borderId="1" xfId="24" applyFont="1" applyFill="1" applyBorder="1" applyAlignment="1">
      <alignment horizontal="left" vertical="center" wrapText="1"/>
    </xf>
    <xf numFmtId="0" fontId="4" fillId="3" borderId="1" xfId="35" applyFont="1" applyFill="1" applyBorder="1" applyAlignment="1" applyProtection="1">
      <alignment horizontal="left" wrapText="1"/>
      <protection locked="0"/>
    </xf>
    <xf numFmtId="164" fontId="40" fillId="0" borderId="1" xfId="93" applyFont="1" applyFill="1" applyBorder="1" applyAlignment="1"/>
    <xf numFmtId="0" fontId="32" fillId="3" borderId="1" xfId="35" applyFont="1" applyFill="1" applyBorder="1" applyAlignment="1" applyProtection="1">
      <alignment horizontal="left" wrapText="1"/>
      <protection locked="0"/>
    </xf>
    <xf numFmtId="0" fontId="6" fillId="4" borderId="1" xfId="24" applyFont="1" applyFill="1" applyBorder="1" applyAlignment="1">
      <alignment horizontal="left" wrapText="1"/>
    </xf>
    <xf numFmtId="0" fontId="7" fillId="4" borderId="1" xfId="35" applyFont="1" applyFill="1" applyBorder="1" applyAlignment="1">
      <alignment vertical="center" wrapText="1"/>
    </xf>
    <xf numFmtId="0" fontId="6" fillId="4" borderId="1" xfId="35" applyFont="1" applyFill="1" applyBorder="1" applyAlignment="1">
      <alignment horizontal="center" vertical="center" wrapText="1"/>
    </xf>
    <xf numFmtId="9" fontId="6" fillId="4" borderId="1" xfId="91" applyFont="1" applyFill="1" applyBorder="1" applyAlignment="1">
      <alignment horizontal="right" vertical="center" wrapText="1"/>
    </xf>
    <xf numFmtId="0" fontId="31" fillId="3" borderId="1" xfId="35" applyFont="1" applyFill="1" applyBorder="1" applyAlignment="1">
      <alignment vertical="center" wrapText="1"/>
    </xf>
    <xf numFmtId="49" fontId="17" fillId="3" borderId="1" xfId="24" applyNumberFormat="1" applyFont="1" applyFill="1" applyBorder="1" applyAlignment="1" applyProtection="1">
      <alignment horizontal="left" vertical="center" wrapText="1"/>
      <protection locked="0"/>
    </xf>
    <xf numFmtId="49" fontId="31" fillId="3" borderId="1" xfId="24" applyNumberFormat="1" applyFont="1" applyFill="1" applyBorder="1" applyAlignment="1" applyProtection="1">
      <alignment horizontal="left" vertical="center" wrapText="1"/>
      <protection locked="0"/>
    </xf>
    <xf numFmtId="49" fontId="17" fillId="3" borderId="1" xfId="24" applyNumberFormat="1" applyFont="1" applyFill="1" applyBorder="1" applyAlignment="1" applyProtection="1">
      <alignment horizontal="center" vertical="center" wrapText="1"/>
      <protection locked="0"/>
    </xf>
    <xf numFmtId="9" fontId="17" fillId="3" borderId="1" xfId="91" applyFont="1" applyFill="1" applyBorder="1" applyAlignment="1" applyProtection="1">
      <alignment horizontal="right" vertical="center" wrapText="1"/>
      <protection locked="0"/>
    </xf>
    <xf numFmtId="164" fontId="18" fillId="0" borderId="1" xfId="93" applyFont="1" applyFill="1" applyBorder="1" applyAlignment="1">
      <alignment vertical="center"/>
    </xf>
    <xf numFmtId="164" fontId="42" fillId="3" borderId="1" xfId="93" applyFont="1" applyFill="1" applyBorder="1" applyAlignment="1">
      <alignment vertical="center"/>
    </xf>
    <xf numFmtId="0" fontId="32" fillId="3" borderId="1" xfId="35" applyFont="1" applyFill="1" applyBorder="1" applyAlignment="1">
      <alignment vertical="center" wrapText="1"/>
    </xf>
    <xf numFmtId="1" fontId="44" fillId="3" borderId="1" xfId="35" applyNumberFormat="1" applyFont="1" applyFill="1" applyBorder="1" applyAlignment="1">
      <alignment wrapText="1"/>
    </xf>
    <xf numFmtId="1" fontId="18" fillId="3" borderId="1" xfId="35" applyNumberFormat="1" applyFont="1" applyFill="1" applyBorder="1" applyAlignment="1">
      <alignment horizontal="center" wrapText="1"/>
    </xf>
    <xf numFmtId="0" fontId="24" fillId="3" borderId="1" xfId="35" applyFont="1" applyFill="1" applyBorder="1" applyAlignment="1">
      <alignment horizontal="left" wrapText="1"/>
    </xf>
    <xf numFmtId="9" fontId="25" fillId="3" borderId="1" xfId="91" applyFont="1" applyFill="1" applyBorder="1" applyAlignment="1">
      <alignment horizontal="right" wrapText="1"/>
    </xf>
    <xf numFmtId="1" fontId="18" fillId="0" borderId="1" xfId="35" applyNumberFormat="1" applyFont="1" applyFill="1" applyBorder="1" applyAlignment="1">
      <alignment horizontal="left" wrapText="1"/>
    </xf>
    <xf numFmtId="1" fontId="44" fillId="0" borderId="1" xfId="35" applyNumberFormat="1" applyFont="1" applyFill="1" applyBorder="1" applyAlignment="1">
      <alignment wrapText="1"/>
    </xf>
    <xf numFmtId="1" fontId="18" fillId="0" borderId="1" xfId="35" applyNumberFormat="1" applyFont="1" applyFill="1" applyBorder="1" applyAlignment="1">
      <alignment horizontal="center" wrapText="1"/>
    </xf>
    <xf numFmtId="9" fontId="15" fillId="2" borderId="1" xfId="91" applyFont="1" applyFill="1" applyBorder="1" applyAlignment="1">
      <alignment horizontal="right" vertical="center" wrapText="1"/>
    </xf>
    <xf numFmtId="0" fontId="19" fillId="2" borderId="1" xfId="35" applyFont="1" applyFill="1" applyBorder="1" applyAlignment="1">
      <alignment horizontal="left" wrapText="1"/>
    </xf>
    <xf numFmtId="0" fontId="20" fillId="2" borderId="1" xfId="35" applyFont="1" applyFill="1" applyBorder="1" applyAlignment="1">
      <alignment horizontal="center" wrapText="1"/>
    </xf>
    <xf numFmtId="9" fontId="20" fillId="2" borderId="1" xfId="91" applyFont="1" applyFill="1" applyBorder="1" applyAlignment="1">
      <alignment horizontal="right" wrapText="1"/>
    </xf>
    <xf numFmtId="0" fontId="47" fillId="3" borderId="1" xfId="35" applyFont="1" applyFill="1" applyBorder="1" applyAlignment="1">
      <alignment horizontal="left" wrapText="1"/>
    </xf>
    <xf numFmtId="0" fontId="27" fillId="3" borderId="1" xfId="35" applyFont="1" applyFill="1" applyBorder="1" applyAlignment="1">
      <alignment horizontal="center" wrapText="1"/>
    </xf>
    <xf numFmtId="1" fontId="43" fillId="4" borderId="1" xfId="35" applyNumberFormat="1" applyFont="1" applyFill="1" applyBorder="1" applyAlignment="1">
      <alignment wrapText="1"/>
    </xf>
    <xf numFmtId="1" fontId="40" fillId="4" borderId="1" xfId="35" applyNumberFormat="1" applyFont="1" applyFill="1" applyBorder="1" applyAlignment="1">
      <alignment horizontal="center" wrapText="1"/>
    </xf>
    <xf numFmtId="1" fontId="43" fillId="2" borderId="1" xfId="35" applyNumberFormat="1" applyFont="1" applyFill="1" applyBorder="1" applyAlignment="1">
      <alignment wrapText="1"/>
    </xf>
    <xf numFmtId="1" fontId="40" fillId="2" borderId="1" xfId="35" applyNumberFormat="1" applyFont="1" applyFill="1" applyBorder="1" applyAlignment="1">
      <alignment horizontal="center" wrapText="1"/>
    </xf>
    <xf numFmtId="9" fontId="40" fillId="2" borderId="1" xfId="91" applyFont="1" applyFill="1" applyBorder="1" applyAlignment="1">
      <alignment horizontal="right" wrapText="1"/>
    </xf>
    <xf numFmtId="0" fontId="40" fillId="2" borderId="1" xfId="35" applyFont="1" applyFill="1" applyBorder="1" applyAlignment="1">
      <alignment horizontal="left" wrapText="1"/>
    </xf>
    <xf numFmtId="1" fontId="50" fillId="2" borderId="1" xfId="35" applyNumberFormat="1" applyFont="1" applyFill="1" applyBorder="1" applyAlignment="1">
      <alignment horizontal="left" wrapText="1"/>
    </xf>
    <xf numFmtId="164" fontId="29" fillId="2" borderId="1" xfId="93" applyFont="1" applyFill="1" applyBorder="1"/>
    <xf numFmtId="164" fontId="4" fillId="2" borderId="1" xfId="93" applyFont="1" applyFill="1" applyBorder="1" applyAlignment="1" applyProtection="1">
      <alignment horizontal="right" vertical="center"/>
      <protection locked="0"/>
    </xf>
    <xf numFmtId="9" fontId="17" fillId="2" borderId="1" xfId="91" applyFont="1" applyFill="1" applyBorder="1" applyAlignment="1">
      <alignment horizontal="right" vertical="center" wrapText="1"/>
    </xf>
    <xf numFmtId="9" fontId="29" fillId="2" borderId="1" xfId="91" applyFont="1" applyFill="1" applyBorder="1" applyAlignment="1">
      <alignment horizontal="right" wrapText="1"/>
    </xf>
    <xf numFmtId="0" fontId="22" fillId="2" borderId="1" xfId="35" applyFont="1" applyFill="1" applyBorder="1" applyAlignment="1" applyProtection="1">
      <alignment vertical="center" wrapText="1"/>
      <protection locked="0"/>
    </xf>
    <xf numFmtId="164" fontId="28" fillId="2" borderId="1" xfId="93" applyFont="1" applyFill="1" applyBorder="1" applyAlignment="1">
      <alignment horizontal="right"/>
    </xf>
    <xf numFmtId="164" fontId="4" fillId="2" borderId="1" xfId="93" applyFont="1" applyFill="1" applyBorder="1" applyAlignment="1" applyProtection="1">
      <alignment horizontal="right" vertical="center" wrapText="1"/>
      <protection locked="0"/>
    </xf>
    <xf numFmtId="164" fontId="28" fillId="2" borderId="1" xfId="93" applyFont="1" applyFill="1" applyBorder="1" applyAlignment="1">
      <alignment horizontal="right" vertical="center"/>
    </xf>
    <xf numFmtId="0" fontId="32" fillId="2" borderId="1" xfId="68" applyFont="1" applyFill="1" applyBorder="1" applyAlignment="1">
      <alignment horizontal="left" vertical="center" wrapText="1"/>
    </xf>
    <xf numFmtId="0" fontId="4" fillId="2" borderId="1" xfId="68" applyFont="1" applyFill="1" applyBorder="1" applyAlignment="1">
      <alignment horizontal="center" vertical="center" wrapText="1"/>
    </xf>
    <xf numFmtId="0" fontId="22" fillId="2" borderId="1" xfId="24" applyFont="1" applyFill="1" applyBorder="1" applyAlignment="1" applyProtection="1">
      <alignment vertical="center" wrapText="1"/>
      <protection locked="0"/>
    </xf>
    <xf numFmtId="0" fontId="22" fillId="2" borderId="1" xfId="24" applyFont="1" applyFill="1" applyBorder="1" applyAlignment="1">
      <alignment vertical="center" wrapText="1"/>
    </xf>
    <xf numFmtId="0" fontId="23" fillId="2" borderId="1" xfId="24" applyFont="1" applyFill="1" applyBorder="1" applyAlignment="1">
      <alignment horizontal="center" vertical="center" wrapText="1"/>
    </xf>
    <xf numFmtId="0" fontId="22" fillId="2" borderId="1" xfId="24" applyFont="1" applyFill="1" applyBorder="1" applyAlignment="1">
      <alignment horizontal="left" vertical="center" wrapText="1"/>
    </xf>
    <xf numFmtId="0" fontId="4" fillId="0" borderId="1" xfId="35" applyFont="1" applyFill="1" applyBorder="1" applyAlignment="1">
      <alignment horizontal="left" wrapText="1"/>
    </xf>
    <xf numFmtId="1" fontId="39" fillId="0" borderId="1" xfId="24" applyNumberFormat="1" applyFont="1" applyFill="1" applyBorder="1" applyAlignment="1">
      <alignment wrapText="1"/>
    </xf>
    <xf numFmtId="1" fontId="28" fillId="0" borderId="1" xfId="24" applyNumberFormat="1" applyFont="1" applyFill="1" applyBorder="1" applyAlignment="1">
      <alignment horizontal="center" wrapText="1"/>
    </xf>
    <xf numFmtId="164" fontId="4" fillId="3" borderId="1" xfId="93" applyFont="1" applyFill="1" applyBorder="1" applyAlignment="1" applyProtection="1">
      <alignment horizontal="center"/>
      <protection locked="0"/>
    </xf>
    <xf numFmtId="164" fontId="27" fillId="0" borderId="1" xfId="93" applyFont="1" applyBorder="1" applyAlignment="1">
      <alignment horizontal="right"/>
    </xf>
    <xf numFmtId="0" fontId="8" fillId="0" borderId="1" xfId="35" applyFont="1" applyFill="1" applyBorder="1" applyAlignment="1">
      <alignment horizontal="left" wrapText="1"/>
    </xf>
    <xf numFmtId="0" fontId="22" fillId="3" borderId="1" xfId="24" applyFont="1" applyFill="1" applyBorder="1" applyAlignment="1" applyProtection="1">
      <alignment horizontal="left" wrapText="1"/>
      <protection locked="0"/>
    </xf>
    <xf numFmtId="0" fontId="23" fillId="3" borderId="1" xfId="24" applyFont="1" applyFill="1" applyBorder="1" applyAlignment="1" applyProtection="1">
      <alignment horizontal="center" wrapText="1"/>
      <protection locked="0"/>
    </xf>
    <xf numFmtId="9" fontId="23" fillId="3" borderId="1" xfId="91" applyFont="1" applyFill="1" applyBorder="1" applyAlignment="1" applyProtection="1">
      <alignment horizontal="right" wrapText="1"/>
      <protection locked="0"/>
    </xf>
    <xf numFmtId="0" fontId="22" fillId="3" borderId="1" xfId="35" applyFont="1" applyFill="1" applyBorder="1" applyAlignment="1">
      <alignment horizontal="left" wrapText="1"/>
    </xf>
    <xf numFmtId="0" fontId="23" fillId="3" borderId="1" xfId="35" applyFont="1" applyFill="1" applyBorder="1" applyAlignment="1">
      <alignment horizontal="center" wrapText="1"/>
    </xf>
    <xf numFmtId="49" fontId="6" fillId="0" borderId="1" xfId="35" applyNumberFormat="1" applyFont="1" applyFill="1" applyBorder="1" applyAlignment="1">
      <alignment horizontal="center" vertical="center" wrapText="1"/>
    </xf>
    <xf numFmtId="164" fontId="23" fillId="0" borderId="1" xfId="93" applyFont="1" applyFill="1" applyBorder="1"/>
    <xf numFmtId="0" fontId="4" fillId="0" borderId="1" xfId="35" applyFont="1" applyFill="1" applyBorder="1" applyAlignment="1">
      <alignment horizontal="left" vertical="center" wrapText="1"/>
    </xf>
    <xf numFmtId="49" fontId="17" fillId="0" borderId="1" xfId="35" applyNumberFormat="1" applyFont="1" applyFill="1" applyBorder="1" applyAlignment="1">
      <alignment horizontal="center" vertical="center" wrapText="1"/>
    </xf>
    <xf numFmtId="49" fontId="6" fillId="2" borderId="1" xfId="35" applyNumberFormat="1" applyFont="1" applyFill="1" applyBorder="1" applyAlignment="1">
      <alignment horizontal="center" wrapText="1"/>
    </xf>
    <xf numFmtId="0" fontId="4" fillId="2" borderId="1" xfId="35" applyFont="1" applyFill="1" applyBorder="1" applyAlignment="1">
      <alignment horizontal="left" wrapText="1"/>
    </xf>
    <xf numFmtId="1" fontId="39" fillId="2" borderId="1" xfId="35" applyNumberFormat="1" applyFont="1" applyFill="1" applyBorder="1" applyAlignment="1">
      <alignment wrapText="1"/>
    </xf>
    <xf numFmtId="1" fontId="28" fillId="2" borderId="1" xfId="35" applyNumberFormat="1" applyFont="1" applyFill="1" applyBorder="1" applyAlignment="1">
      <alignment horizontal="center" wrapText="1"/>
    </xf>
    <xf numFmtId="9" fontId="28" fillId="2" borderId="1" xfId="91" applyFont="1" applyFill="1" applyBorder="1" applyAlignment="1">
      <alignment horizontal="right" wrapText="1"/>
    </xf>
    <xf numFmtId="164" fontId="28" fillId="2" borderId="1" xfId="93" applyFont="1" applyFill="1" applyBorder="1" applyAlignment="1"/>
    <xf numFmtId="164" fontId="29" fillId="2" borderId="1" xfId="93" applyFont="1" applyFill="1" applyBorder="1" applyAlignment="1"/>
    <xf numFmtId="1" fontId="39" fillId="0" borderId="1" xfId="35" applyNumberFormat="1" applyFont="1" applyFill="1" applyBorder="1" applyAlignment="1">
      <alignment wrapText="1"/>
    </xf>
    <xf numFmtId="1" fontId="28" fillId="0" borderId="1" xfId="35" applyNumberFormat="1" applyFont="1" applyFill="1" applyBorder="1" applyAlignment="1">
      <alignment horizontal="center" wrapText="1"/>
    </xf>
    <xf numFmtId="164" fontId="34" fillId="0" borderId="1" xfId="93" applyFont="1" applyBorder="1" applyAlignment="1">
      <alignment vertical="center" wrapText="1"/>
    </xf>
    <xf numFmtId="164" fontId="4" fillId="0" borderId="1" xfId="93" applyFont="1" applyFill="1" applyBorder="1" applyAlignment="1" applyProtection="1">
      <alignment horizontal="right" vertical="center" wrapText="1"/>
      <protection locked="0"/>
    </xf>
    <xf numFmtId="164" fontId="29" fillId="0" borderId="1" xfId="93" applyFont="1" applyFill="1" applyBorder="1"/>
    <xf numFmtId="164" fontId="28" fillId="0" borderId="1" xfId="93" applyFont="1" applyFill="1" applyBorder="1" applyAlignment="1">
      <alignment horizontal="right" vertical="center"/>
    </xf>
    <xf numFmtId="0" fontId="40" fillId="4" borderId="1" xfId="35" applyFont="1" applyFill="1" applyBorder="1" applyAlignment="1">
      <alignment horizontal="left" wrapText="1"/>
    </xf>
    <xf numFmtId="1" fontId="50" fillId="3" borderId="1" xfId="35" applyNumberFormat="1" applyFont="1" applyFill="1" applyBorder="1" applyAlignment="1">
      <alignment horizontal="left" wrapText="1"/>
    </xf>
    <xf numFmtId="164" fontId="40" fillId="0" borderId="1" xfId="93" applyFont="1" applyFill="1" applyBorder="1" applyAlignment="1">
      <alignment vertical="center"/>
    </xf>
    <xf numFmtId="1" fontId="51" fillId="4" borderId="1" xfId="35" applyNumberFormat="1" applyFont="1" applyFill="1" applyBorder="1" applyAlignment="1">
      <alignment wrapText="1"/>
    </xf>
    <xf numFmtId="1" fontId="52" fillId="4" borderId="1" xfId="35" applyNumberFormat="1" applyFont="1" applyFill="1" applyBorder="1" applyAlignment="1">
      <alignment horizontal="center" wrapText="1"/>
    </xf>
    <xf numFmtId="9" fontId="52" fillId="4" borderId="1" xfId="91" applyFont="1" applyFill="1" applyBorder="1" applyAlignment="1">
      <alignment horizontal="right" wrapText="1"/>
    </xf>
    <xf numFmtId="1" fontId="53" fillId="3" borderId="1" xfId="35" applyNumberFormat="1" applyFont="1" applyFill="1" applyBorder="1" applyAlignment="1">
      <alignment wrapText="1"/>
    </xf>
    <xf numFmtId="1" fontId="50" fillId="3" borderId="1" xfId="35" applyNumberFormat="1" applyFont="1" applyFill="1" applyBorder="1" applyAlignment="1">
      <alignment horizontal="center" wrapText="1"/>
    </xf>
    <xf numFmtId="9" fontId="50" fillId="3" borderId="1" xfId="91" applyFont="1" applyFill="1" applyBorder="1" applyAlignment="1">
      <alignment horizontal="right" wrapText="1"/>
    </xf>
    <xf numFmtId="1" fontId="51" fillId="2" borderId="1" xfId="35" applyNumberFormat="1" applyFont="1" applyFill="1" applyBorder="1" applyAlignment="1">
      <alignment wrapText="1"/>
    </xf>
    <xf numFmtId="1" fontId="52" fillId="2" borderId="1" xfId="35" applyNumberFormat="1" applyFont="1" applyFill="1" applyBorder="1" applyAlignment="1">
      <alignment horizontal="center" wrapText="1"/>
    </xf>
    <xf numFmtId="9" fontId="52" fillId="2" borderId="1" xfId="91" applyFont="1" applyFill="1" applyBorder="1" applyAlignment="1">
      <alignment horizontal="right" wrapText="1"/>
    </xf>
    <xf numFmtId="1" fontId="53" fillId="2" borderId="1" xfId="35" applyNumberFormat="1" applyFont="1" applyFill="1" applyBorder="1" applyAlignment="1">
      <alignment wrapText="1"/>
    </xf>
    <xf numFmtId="1" fontId="50" fillId="2" borderId="1" xfId="35" applyNumberFormat="1" applyFont="1" applyFill="1" applyBorder="1" applyAlignment="1">
      <alignment horizontal="center" wrapText="1"/>
    </xf>
    <xf numFmtId="9" fontId="50" fillId="2" borderId="1" xfId="91" applyFont="1" applyFill="1" applyBorder="1" applyAlignment="1">
      <alignment horizontal="right" wrapText="1"/>
    </xf>
    <xf numFmtId="0" fontId="40" fillId="2" borderId="1" xfId="24" applyFont="1" applyFill="1" applyBorder="1" applyAlignment="1">
      <alignment horizontal="left" vertical="center" wrapText="1"/>
    </xf>
    <xf numFmtId="0" fontId="7" fillId="2" borderId="1" xfId="35" applyFont="1" applyFill="1" applyBorder="1" applyAlignment="1">
      <alignment vertical="center" wrapText="1"/>
    </xf>
    <xf numFmtId="0" fontId="31" fillId="2" borderId="1" xfId="35" applyFont="1" applyFill="1" applyBorder="1" applyAlignment="1">
      <alignment horizontal="left" vertical="center" wrapText="1"/>
    </xf>
    <xf numFmtId="1" fontId="30" fillId="2" borderId="1" xfId="35" applyNumberFormat="1" applyFont="1" applyFill="1" applyBorder="1" applyAlignment="1">
      <alignment wrapText="1"/>
    </xf>
    <xf numFmtId="1" fontId="29" fillId="2" borderId="1" xfId="35" applyNumberFormat="1" applyFont="1" applyFill="1" applyBorder="1" applyAlignment="1">
      <alignment horizontal="center" wrapText="1"/>
    </xf>
    <xf numFmtId="164" fontId="40" fillId="0" borderId="1" xfId="93" applyFont="1" applyFill="1" applyBorder="1"/>
    <xf numFmtId="0" fontId="52" fillId="2" borderId="1" xfId="35" applyFont="1" applyFill="1" applyBorder="1" applyAlignment="1">
      <alignment horizontal="left" vertical="center" wrapText="1"/>
    </xf>
    <xf numFmtId="49" fontId="4" fillId="3" borderId="1" xfId="35" applyNumberFormat="1" applyFont="1" applyFill="1" applyBorder="1" applyAlignment="1">
      <alignment horizontal="center" wrapText="1"/>
    </xf>
    <xf numFmtId="0" fontId="31" fillId="3" borderId="1" xfId="24" applyFont="1" applyFill="1" applyBorder="1" applyAlignment="1">
      <alignment vertical="center" wrapText="1"/>
    </xf>
    <xf numFmtId="0" fontId="17" fillId="3" borderId="1" xfId="24" applyFont="1" applyFill="1" applyBorder="1" applyAlignment="1">
      <alignment horizontal="center" vertical="center" wrapText="1"/>
    </xf>
    <xf numFmtId="164" fontId="17" fillId="3" borderId="1" xfId="93" applyFont="1" applyFill="1" applyBorder="1"/>
    <xf numFmtId="0" fontId="52" fillId="4" borderId="1" xfId="35" applyFont="1" applyFill="1" applyBorder="1" applyAlignment="1">
      <alignment horizontal="left" wrapText="1"/>
    </xf>
    <xf numFmtId="0" fontId="7" fillId="4" borderId="1" xfId="35" applyFont="1" applyFill="1" applyBorder="1" applyAlignment="1">
      <alignment horizontal="left" vertical="center" wrapText="1"/>
    </xf>
    <xf numFmtId="0" fontId="32" fillId="3" borderId="1" xfId="24" applyFont="1" applyFill="1" applyBorder="1" applyAlignment="1">
      <alignment vertical="center" wrapText="1"/>
    </xf>
    <xf numFmtId="0" fontId="30" fillId="3" borderId="1" xfId="24" applyFont="1" applyFill="1" applyBorder="1" applyAlignment="1">
      <alignment wrapText="1"/>
    </xf>
    <xf numFmtId="0" fontId="29" fillId="3" borderId="1" xfId="24" applyFont="1" applyFill="1" applyBorder="1" applyAlignment="1">
      <alignment horizontal="center" wrapText="1"/>
    </xf>
    <xf numFmtId="49" fontId="17" fillId="3" borderId="1" xfId="35" applyNumberFormat="1" applyFont="1" applyFill="1" applyBorder="1" applyAlignment="1">
      <alignment horizontal="left" vertical="center" wrapText="1" shrinkToFit="1"/>
    </xf>
    <xf numFmtId="49" fontId="40" fillId="3" borderId="1" xfId="35" applyNumberFormat="1" applyFont="1" applyFill="1" applyBorder="1" applyAlignment="1">
      <alignment horizontal="center"/>
    </xf>
    <xf numFmtId="49" fontId="4" fillId="3" borderId="1" xfId="35" applyNumberFormat="1" applyFont="1" applyFill="1" applyBorder="1" applyAlignment="1">
      <alignment horizontal="left" vertical="center" wrapText="1" shrinkToFit="1"/>
    </xf>
    <xf numFmtId="164" fontId="28" fillId="3" borderId="1" xfId="93" applyFont="1" applyFill="1" applyBorder="1"/>
    <xf numFmtId="9" fontId="25" fillId="2" borderId="1" xfId="91" applyFont="1" applyFill="1" applyBorder="1" applyAlignment="1">
      <alignment horizontal="right" wrapText="1"/>
    </xf>
    <xf numFmtId="0" fontId="19" fillId="2" borderId="1" xfId="35" applyFont="1" applyFill="1" applyBorder="1" applyAlignment="1">
      <alignment wrapText="1"/>
    </xf>
    <xf numFmtId="0" fontId="16" fillId="2" borderId="1" xfId="35" applyFont="1" applyFill="1" applyBorder="1" applyAlignment="1">
      <alignment wrapText="1"/>
    </xf>
    <xf numFmtId="0" fontId="15" fillId="2" borderId="1" xfId="35" applyFont="1" applyFill="1" applyBorder="1" applyAlignment="1">
      <alignment horizontal="center" wrapText="1"/>
    </xf>
    <xf numFmtId="9" fontId="15" fillId="2" borderId="1" xfId="91" applyFont="1" applyFill="1" applyBorder="1" applyAlignment="1">
      <alignment horizontal="right" wrapText="1"/>
    </xf>
    <xf numFmtId="0" fontId="16" fillId="2" borderId="1" xfId="35" applyFont="1" applyFill="1" applyBorder="1" applyAlignment="1">
      <alignment vertical="center" wrapText="1"/>
    </xf>
    <xf numFmtId="0" fontId="52" fillId="4" borderId="1" xfId="24" applyFont="1" applyFill="1" applyBorder="1" applyAlignment="1">
      <alignment horizontal="left" wrapText="1"/>
    </xf>
    <xf numFmtId="0" fontId="7" fillId="4" borderId="1" xfId="24" applyFont="1" applyFill="1" applyBorder="1" applyAlignment="1">
      <alignment vertical="center" wrapText="1"/>
    </xf>
    <xf numFmtId="0" fontId="6" fillId="4" borderId="1" xfId="24" applyFont="1" applyFill="1" applyBorder="1" applyAlignment="1">
      <alignment horizontal="center" vertical="center" wrapText="1"/>
    </xf>
    <xf numFmtId="0" fontId="53" fillId="3" borderId="1" xfId="24" applyFont="1" applyFill="1" applyBorder="1" applyAlignment="1">
      <alignment wrapText="1"/>
    </xf>
    <xf numFmtId="0" fontId="50" fillId="3" borderId="1" xfId="24" applyFont="1" applyFill="1" applyBorder="1" applyAlignment="1">
      <alignment horizontal="center" wrapText="1"/>
    </xf>
    <xf numFmtId="0" fontId="16" fillId="4" borderId="1" xfId="35" applyFont="1" applyFill="1" applyBorder="1" applyAlignment="1">
      <alignment wrapText="1"/>
    </xf>
    <xf numFmtId="0" fontId="15" fillId="4" borderId="1" xfId="35" applyFont="1" applyFill="1" applyBorder="1" applyAlignment="1">
      <alignment horizontal="center" wrapText="1"/>
    </xf>
    <xf numFmtId="9" fontId="15" fillId="4" borderId="1" xfId="91" applyFont="1" applyFill="1" applyBorder="1" applyAlignment="1">
      <alignment horizontal="right" wrapText="1"/>
    </xf>
    <xf numFmtId="49" fontId="23" fillId="3" borderId="1" xfId="35" applyNumberFormat="1" applyFont="1" applyFill="1" applyBorder="1" applyAlignment="1">
      <alignment horizontal="center" vertical="center" wrapText="1"/>
    </xf>
    <xf numFmtId="0" fontId="25" fillId="3" borderId="1" xfId="35" applyFont="1" applyFill="1" applyBorder="1" applyAlignment="1">
      <alignment horizontal="left" wrapText="1"/>
    </xf>
    <xf numFmtId="164" fontId="23" fillId="3" borderId="1" xfId="93" applyFont="1" applyFill="1" applyBorder="1"/>
    <xf numFmtId="0" fontId="54" fillId="3" borderId="0" xfId="35" applyFont="1" applyFill="1"/>
    <xf numFmtId="0" fontId="55" fillId="0" borderId="1" xfId="24" applyFont="1" applyFill="1" applyBorder="1" applyAlignment="1">
      <alignment wrapText="1"/>
    </xf>
    <xf numFmtId="0" fontId="41" fillId="0" borderId="1" xfId="24" applyFont="1" applyFill="1" applyBorder="1" applyAlignment="1">
      <alignment horizontal="center" wrapText="1"/>
    </xf>
    <xf numFmtId="9" fontId="41" fillId="0" borderId="1" xfId="91" applyFont="1" applyFill="1" applyBorder="1" applyAlignment="1">
      <alignment horizontal="right" wrapText="1"/>
    </xf>
    <xf numFmtId="49" fontId="6" fillId="5" borderId="1" xfId="35" applyNumberFormat="1" applyFont="1" applyFill="1" applyBorder="1" applyAlignment="1">
      <alignment horizontal="center" vertical="center" wrapText="1"/>
    </xf>
    <xf numFmtId="1" fontId="40" fillId="5" borderId="1" xfId="35" applyNumberFormat="1" applyFont="1" applyFill="1" applyBorder="1" applyAlignment="1">
      <alignment horizontal="left" wrapText="1"/>
    </xf>
    <xf numFmtId="0" fontId="16" fillId="5" borderId="1" xfId="35" applyFont="1" applyFill="1" applyBorder="1" applyAlignment="1">
      <alignment wrapText="1"/>
    </xf>
    <xf numFmtId="0" fontId="15" fillId="5" borderId="1" xfId="35" applyFont="1" applyFill="1" applyBorder="1" applyAlignment="1">
      <alignment horizontal="center" wrapText="1"/>
    </xf>
    <xf numFmtId="9" fontId="15" fillId="5" borderId="1" xfId="91" applyFont="1" applyFill="1" applyBorder="1" applyAlignment="1">
      <alignment horizontal="right" wrapText="1"/>
    </xf>
    <xf numFmtId="164" fontId="6" fillId="5" borderId="1" xfId="93" applyFont="1" applyFill="1" applyBorder="1"/>
    <xf numFmtId="0" fontId="13" fillId="3" borderId="0" xfId="35" applyFont="1" applyFill="1"/>
    <xf numFmtId="0" fontId="19" fillId="3" borderId="1" xfId="35" applyFont="1" applyFill="1" applyBorder="1" applyAlignment="1">
      <alignment wrapText="1"/>
    </xf>
    <xf numFmtId="0" fontId="20" fillId="3" borderId="1" xfId="35" applyFont="1" applyFill="1" applyBorder="1" applyAlignment="1">
      <alignment horizontal="center" wrapText="1"/>
    </xf>
    <xf numFmtId="9" fontId="20" fillId="3" borderId="1" xfId="91" applyFont="1" applyFill="1" applyBorder="1" applyAlignment="1">
      <alignment horizontal="right" wrapText="1"/>
    </xf>
    <xf numFmtId="1" fontId="40" fillId="3" borderId="1" xfId="35" applyNumberFormat="1" applyFont="1" applyFill="1" applyBorder="1" applyAlignment="1">
      <alignment horizontal="left" wrapText="1"/>
    </xf>
    <xf numFmtId="165" fontId="22" fillId="0" borderId="1" xfId="35" applyNumberFormat="1" applyFont="1" applyFill="1" applyBorder="1" applyAlignment="1" applyProtection="1">
      <alignment vertical="top" wrapText="1"/>
    </xf>
    <xf numFmtId="165" fontId="23" fillId="0" borderId="1" xfId="35" applyNumberFormat="1" applyFont="1" applyFill="1" applyBorder="1" applyAlignment="1" applyProtection="1">
      <alignment horizontal="center" vertical="top" wrapText="1"/>
    </xf>
    <xf numFmtId="9" fontId="23" fillId="0" borderId="1" xfId="91" applyFont="1" applyFill="1" applyBorder="1" applyAlignment="1" applyProtection="1">
      <alignment horizontal="right" vertical="top" wrapText="1"/>
    </xf>
    <xf numFmtId="165" fontId="31" fillId="0" borderId="1" xfId="35" applyNumberFormat="1" applyFont="1" applyFill="1" applyBorder="1" applyAlignment="1" applyProtection="1">
      <alignment vertical="top" wrapText="1"/>
    </xf>
    <xf numFmtId="165" fontId="17" fillId="0" borderId="1" xfId="35" applyNumberFormat="1" applyFont="1" applyFill="1" applyBorder="1" applyAlignment="1" applyProtection="1">
      <alignment horizontal="center" vertical="top" wrapText="1"/>
    </xf>
    <xf numFmtId="9" fontId="17" fillId="0" borderId="1" xfId="91" applyFont="1" applyFill="1" applyBorder="1" applyAlignment="1" applyProtection="1">
      <alignment horizontal="right" vertical="top" wrapText="1"/>
    </xf>
    <xf numFmtId="165" fontId="16" fillId="2" borderId="1" xfId="35" applyNumberFormat="1" applyFont="1" applyFill="1" applyBorder="1" applyAlignment="1">
      <alignment vertical="justify"/>
    </xf>
    <xf numFmtId="165" fontId="15" fillId="2" borderId="1" xfId="35" applyNumberFormat="1" applyFont="1" applyFill="1" applyBorder="1" applyAlignment="1">
      <alignment horizontal="center" vertical="justify"/>
    </xf>
    <xf numFmtId="9" fontId="15" fillId="2" borderId="1" xfId="91" applyFont="1" applyFill="1" applyBorder="1" applyAlignment="1">
      <alignment horizontal="right" vertical="justify"/>
    </xf>
    <xf numFmtId="0" fontId="11" fillId="0" borderId="0" xfId="35" applyNumberFormat="1" applyFont="1" applyFill="1" applyAlignment="1" applyProtection="1">
      <alignment horizontal="left"/>
    </xf>
    <xf numFmtId="49" fontId="3" fillId="0" borderId="0" xfId="35" applyNumberFormat="1" applyFont="1" applyFill="1" applyAlignment="1">
      <alignment horizontal="center"/>
    </xf>
    <xf numFmtId="0" fontId="3" fillId="0" borderId="0" xfId="35" applyFont="1" applyFill="1" applyAlignment="1">
      <alignment horizontal="left"/>
    </xf>
    <xf numFmtId="0" fontId="4" fillId="0" borderId="0" xfId="35" applyFont="1" applyFill="1" applyAlignment="1">
      <alignment horizontal="center"/>
    </xf>
    <xf numFmtId="0" fontId="58" fillId="0" borderId="0" xfId="0" applyFont="1" applyAlignment="1">
      <alignment horizontal="left"/>
    </xf>
    <xf numFmtId="0" fontId="34" fillId="0" borderId="0" xfId="0" applyFont="1"/>
    <xf numFmtId="0" fontId="4" fillId="3" borderId="1" xfId="24" applyFont="1" applyFill="1" applyBorder="1" applyAlignment="1">
      <alignment horizontal="center" vertical="center" wrapText="1"/>
    </xf>
    <xf numFmtId="1" fontId="4" fillId="0" borderId="0" xfId="35" applyNumberFormat="1" applyFont="1" applyFill="1" applyAlignment="1" applyProtection="1"/>
    <xf numFmtId="1" fontId="15" fillId="2" borderId="1" xfId="91" applyNumberFormat="1" applyFont="1" applyFill="1" applyBorder="1" applyAlignment="1">
      <alignment vertical="center" wrapText="1"/>
    </xf>
    <xf numFmtId="1" fontId="20" fillId="2" borderId="1" xfId="91" applyNumberFormat="1" applyFont="1" applyFill="1" applyBorder="1" applyAlignment="1">
      <alignment vertical="center" wrapText="1"/>
    </xf>
    <xf numFmtId="1" fontId="27" fillId="0" borderId="1" xfId="91" applyNumberFormat="1" applyFont="1" applyBorder="1" applyAlignment="1">
      <alignment wrapText="1"/>
    </xf>
    <xf numFmtId="1" fontId="27" fillId="0" borderId="1" xfId="91" applyNumberFormat="1" applyFont="1" applyBorder="1" applyAlignment="1">
      <alignment vertical="center" wrapText="1"/>
    </xf>
    <xf numFmtId="1" fontId="20" fillId="0" borderId="1" xfId="91" applyNumberFormat="1" applyFont="1" applyBorder="1" applyAlignment="1">
      <alignment vertical="center" wrapText="1"/>
    </xf>
    <xf numFmtId="1" fontId="27" fillId="3" borderId="1" xfId="91" applyNumberFormat="1" applyFont="1" applyFill="1" applyBorder="1" applyAlignment="1">
      <alignment vertical="center" wrapText="1"/>
    </xf>
    <xf numFmtId="1" fontId="4" fillId="0" borderId="1" xfId="91" applyNumberFormat="1" applyFont="1" applyFill="1" applyBorder="1" applyAlignment="1">
      <alignment horizontal="center"/>
    </xf>
    <xf numFmtId="1" fontId="27" fillId="3" borderId="1" xfId="91" applyNumberFormat="1" applyFont="1" applyFill="1" applyBorder="1" applyAlignment="1">
      <alignment wrapText="1"/>
    </xf>
    <xf numFmtId="1" fontId="27" fillId="0" borderId="1" xfId="91" applyNumberFormat="1" applyFont="1" applyFill="1" applyBorder="1" applyAlignment="1">
      <alignment wrapText="1"/>
    </xf>
    <xf numFmtId="1" fontId="27" fillId="2" borderId="1" xfId="91" applyNumberFormat="1" applyFont="1" applyFill="1" applyBorder="1" applyAlignment="1">
      <alignment wrapText="1"/>
    </xf>
    <xf numFmtId="1" fontId="28" fillId="3" borderId="1" xfId="91" applyNumberFormat="1" applyFont="1" applyFill="1" applyBorder="1" applyAlignment="1">
      <alignment wrapText="1"/>
    </xf>
    <xf numFmtId="1" fontId="6" fillId="0" borderId="0" xfId="35" applyNumberFormat="1" applyFont="1" applyFill="1" applyAlignment="1" applyProtection="1"/>
    <xf numFmtId="10" fontId="4" fillId="0" borderId="0" xfId="35" applyNumberFormat="1" applyFont="1" applyFill="1" applyAlignment="1" applyProtection="1"/>
    <xf numFmtId="10" fontId="5" fillId="0" borderId="0" xfId="35" applyNumberFormat="1" applyFont="1" applyFill="1" applyAlignment="1">
      <alignment horizontal="right"/>
    </xf>
    <xf numFmtId="10" fontId="15" fillId="2" borderId="1" xfId="91" applyNumberFormat="1" applyFont="1" applyFill="1" applyBorder="1" applyAlignment="1">
      <alignment vertical="center" wrapText="1"/>
    </xf>
    <xf numFmtId="10" fontId="20" fillId="2" borderId="1" xfId="91" applyNumberFormat="1" applyFont="1" applyFill="1" applyBorder="1" applyAlignment="1">
      <alignment vertical="center" wrapText="1"/>
    </xf>
    <xf numFmtId="10" fontId="27" fillId="2" borderId="1" xfId="91" applyNumberFormat="1" applyFont="1" applyFill="1" applyBorder="1" applyAlignment="1">
      <alignment vertical="center" wrapText="1"/>
    </xf>
    <xf numFmtId="10" fontId="20" fillId="2" borderId="1" xfId="91" applyNumberFormat="1" applyFont="1" applyFill="1" applyBorder="1" applyAlignment="1">
      <alignment wrapText="1"/>
    </xf>
    <xf numFmtId="10" fontId="27" fillId="0" borderId="1" xfId="91" applyNumberFormat="1" applyFont="1" applyBorder="1" applyAlignment="1">
      <alignment wrapText="1"/>
    </xf>
    <xf numFmtId="10" fontId="27" fillId="0" borderId="1" xfId="91" applyNumberFormat="1" applyFont="1" applyBorder="1" applyAlignment="1">
      <alignment vertical="center" wrapText="1"/>
    </xf>
    <xf numFmtId="10" fontId="20" fillId="0" borderId="1" xfId="91" applyNumberFormat="1" applyFont="1" applyBorder="1" applyAlignment="1">
      <alignment vertical="center" wrapText="1"/>
    </xf>
    <xf numFmtId="10" fontId="27" fillId="3" borderId="1" xfId="91" applyNumberFormat="1" applyFont="1" applyFill="1" applyBorder="1" applyAlignment="1">
      <alignment vertical="center" wrapText="1"/>
    </xf>
    <xf numFmtId="10" fontId="15" fillId="4" borderId="1" xfId="91" applyNumberFormat="1" applyFont="1" applyFill="1" applyBorder="1" applyAlignment="1">
      <alignment vertical="center" wrapText="1"/>
    </xf>
    <xf numFmtId="10" fontId="15" fillId="2" borderId="1" xfId="91" applyNumberFormat="1" applyFont="1" applyFill="1" applyBorder="1" applyAlignment="1">
      <alignment vertical="top"/>
    </xf>
    <xf numFmtId="10" fontId="45" fillId="2" borderId="1" xfId="91" applyNumberFormat="1" applyFont="1" applyFill="1" applyBorder="1" applyAlignment="1">
      <alignment horizontal="right"/>
    </xf>
    <xf numFmtId="10" fontId="34" fillId="0" borderId="1" xfId="91" applyNumberFormat="1" applyFont="1" applyFill="1" applyBorder="1" applyAlignment="1">
      <alignment horizontal="center"/>
    </xf>
    <xf numFmtId="10" fontId="4" fillId="0" borderId="1" xfId="91" applyNumberFormat="1" applyFont="1" applyFill="1" applyBorder="1" applyAlignment="1">
      <alignment horizontal="center"/>
    </xf>
    <xf numFmtId="10" fontId="17" fillId="0" borderId="1" xfId="91" applyNumberFormat="1" applyFont="1" applyFill="1" applyBorder="1"/>
    <xf numFmtId="10" fontId="45" fillId="0" borderId="1" xfId="91" applyNumberFormat="1" applyFont="1" applyFill="1" applyBorder="1" applyAlignment="1">
      <alignment horizontal="right" vertical="center"/>
    </xf>
    <xf numFmtId="10" fontId="15" fillId="2" borderId="1" xfId="91" applyNumberFormat="1" applyFont="1" applyFill="1" applyBorder="1" applyAlignment="1">
      <alignment vertical="center"/>
    </xf>
    <xf numFmtId="10" fontId="34" fillId="2" borderId="1" xfId="91" applyNumberFormat="1" applyFont="1" applyFill="1" applyBorder="1" applyAlignment="1">
      <alignment horizontal="right" vertical="center"/>
    </xf>
    <xf numFmtId="10" fontId="6" fillId="2" borderId="1" xfId="91" applyNumberFormat="1" applyFont="1" applyFill="1" applyBorder="1" applyAlignment="1" applyProtection="1">
      <alignment vertical="center" wrapText="1"/>
    </xf>
    <xf numFmtId="10" fontId="4" fillId="2" borderId="1" xfId="91" applyNumberFormat="1" applyFont="1" applyFill="1" applyBorder="1" applyAlignment="1">
      <alignment horizontal="left" vertical="center" wrapText="1"/>
    </xf>
    <xf numFmtId="10" fontId="4" fillId="2" borderId="1" xfId="91" applyNumberFormat="1" applyFont="1" applyFill="1" applyBorder="1" applyAlignment="1">
      <alignment horizontal="right" vertical="center" wrapText="1"/>
    </xf>
    <xf numFmtId="10" fontId="4" fillId="4" borderId="1" xfId="91" applyNumberFormat="1" applyFont="1" applyFill="1" applyBorder="1" applyAlignment="1">
      <alignment horizontal="left" vertical="center" wrapText="1"/>
    </xf>
    <xf numFmtId="10" fontId="4" fillId="3" borderId="1" xfId="91" applyNumberFormat="1" applyFont="1" applyFill="1" applyBorder="1" applyAlignment="1">
      <alignment horizontal="left" vertical="center" wrapText="1"/>
    </xf>
    <xf numFmtId="10" fontId="27" fillId="3" borderId="1" xfId="91" applyNumberFormat="1" applyFont="1" applyFill="1" applyBorder="1" applyAlignment="1">
      <alignment wrapText="1"/>
    </xf>
    <xf numFmtId="10" fontId="27" fillId="0" borderId="1" xfId="91" applyNumberFormat="1" applyFont="1" applyFill="1" applyBorder="1" applyAlignment="1">
      <alignment wrapText="1"/>
    </xf>
    <xf numFmtId="10" fontId="27" fillId="2" borderId="1" xfId="91" applyNumberFormat="1" applyFont="1" applyFill="1" applyBorder="1" applyAlignment="1">
      <alignment wrapText="1"/>
    </xf>
    <xf numFmtId="10" fontId="27" fillId="4" borderId="1" xfId="91" applyNumberFormat="1" applyFont="1" applyFill="1" applyBorder="1" applyAlignment="1">
      <alignment vertical="center" wrapText="1"/>
    </xf>
    <xf numFmtId="10" fontId="27" fillId="0" borderId="1" xfId="91" applyNumberFormat="1" applyFont="1" applyFill="1" applyBorder="1" applyAlignment="1">
      <alignment vertical="center" wrapText="1"/>
    </xf>
    <xf numFmtId="10" fontId="20" fillId="0" borderId="1" xfId="91" applyNumberFormat="1" applyFont="1" applyFill="1" applyBorder="1" applyAlignment="1">
      <alignment vertical="center" wrapText="1"/>
    </xf>
    <xf numFmtId="10" fontId="20" fillId="3" borderId="1" xfId="91" applyNumberFormat="1" applyFont="1" applyFill="1" applyBorder="1" applyAlignment="1">
      <alignment vertical="center" wrapText="1"/>
    </xf>
    <xf numFmtId="10" fontId="25" fillId="3" borderId="1" xfId="91" applyNumberFormat="1" applyFont="1" applyFill="1" applyBorder="1" applyAlignment="1">
      <alignment vertical="center" wrapText="1"/>
    </xf>
    <xf numFmtId="10" fontId="15" fillId="5" borderId="1" xfId="91" applyNumberFormat="1" applyFont="1" applyFill="1" applyBorder="1" applyAlignment="1">
      <alignment vertical="center" wrapText="1"/>
    </xf>
    <xf numFmtId="10" fontId="40" fillId="2" borderId="1" xfId="91" applyNumberFormat="1" applyFont="1" applyFill="1" applyBorder="1" applyAlignment="1">
      <alignment vertical="center" wrapText="1"/>
    </xf>
    <xf numFmtId="10" fontId="18" fillId="2" borderId="1" xfId="91" applyNumberFormat="1" applyFont="1" applyFill="1" applyBorder="1" applyAlignment="1">
      <alignment wrapText="1"/>
    </xf>
    <xf numFmtId="10" fontId="28" fillId="3" borderId="1" xfId="91" applyNumberFormat="1" applyFont="1" applyFill="1" applyBorder="1" applyAlignment="1">
      <alignment wrapText="1"/>
    </xf>
    <xf numFmtId="10" fontId="6" fillId="0" borderId="0" xfId="35" applyNumberFormat="1" applyFont="1" applyFill="1" applyAlignment="1" applyProtection="1"/>
    <xf numFmtId="1" fontId="6" fillId="0" borderId="0" xfId="32" applyNumberFormat="1" applyFont="1" applyFill="1" applyBorder="1" applyAlignment="1" applyProtection="1">
      <alignment vertical="center" wrapText="1"/>
    </xf>
    <xf numFmtId="1" fontId="15" fillId="2" borderId="1" xfId="93" applyNumberFormat="1" applyFont="1" applyFill="1" applyBorder="1" applyAlignment="1">
      <alignment vertical="center"/>
    </xf>
    <xf numFmtId="1" fontId="20" fillId="2" borderId="1" xfId="93" applyNumberFormat="1" applyFont="1" applyFill="1" applyBorder="1" applyAlignment="1">
      <alignment vertical="top"/>
    </xf>
    <xf numFmtId="1" fontId="23" fillId="2" borderId="1" xfId="93" applyNumberFormat="1" applyFont="1" applyFill="1" applyBorder="1" applyAlignment="1">
      <alignment horizontal="left" vertical="center" wrapText="1"/>
    </xf>
    <xf numFmtId="1" fontId="23" fillId="2" borderId="1" xfId="93" applyNumberFormat="1" applyFont="1" applyFill="1" applyBorder="1" applyAlignment="1">
      <alignment vertical="center" wrapText="1"/>
    </xf>
    <xf numFmtId="1" fontId="25" fillId="2" borderId="1" xfId="93" applyNumberFormat="1" applyFont="1" applyFill="1" applyBorder="1" applyAlignment="1">
      <alignment wrapText="1"/>
    </xf>
    <xf numFmtId="1" fontId="23" fillId="2" borderId="1" xfId="93" applyNumberFormat="1" applyFont="1" applyFill="1" applyBorder="1" applyAlignment="1" applyProtection="1">
      <alignment horizontal="left" vertical="center" wrapText="1"/>
      <protection locked="0"/>
    </xf>
    <xf numFmtId="1" fontId="29" fillId="2" borderId="1" xfId="93" applyNumberFormat="1" applyFont="1" applyFill="1" applyBorder="1" applyAlignment="1">
      <alignment wrapText="1"/>
    </xf>
    <xf numFmtId="1" fontId="17" fillId="2" borderId="1" xfId="93" applyNumberFormat="1" applyFont="1" applyFill="1" applyBorder="1" applyAlignment="1">
      <alignment wrapText="1"/>
    </xf>
    <xf numFmtId="1" fontId="4" fillId="3" borderId="1" xfId="93" applyNumberFormat="1" applyFont="1" applyFill="1" applyBorder="1" applyAlignment="1">
      <alignment wrapText="1"/>
    </xf>
    <xf numFmtId="1" fontId="34" fillId="3" borderId="1" xfId="93" applyNumberFormat="1" applyFont="1" applyFill="1" applyBorder="1" applyAlignment="1">
      <alignment wrapText="1"/>
    </xf>
    <xf numFmtId="1" fontId="23" fillId="3" borderId="1" xfId="93" applyNumberFormat="1" applyFont="1" applyFill="1" applyBorder="1" applyAlignment="1" applyProtection="1">
      <alignment horizontal="left" vertical="center" wrapText="1"/>
      <protection locked="0"/>
    </xf>
    <xf numFmtId="1" fontId="25" fillId="3" borderId="1" xfId="93" applyNumberFormat="1" applyFont="1" applyFill="1" applyBorder="1" applyAlignment="1">
      <alignment wrapText="1"/>
    </xf>
    <xf numFmtId="1" fontId="25" fillId="3" borderId="1" xfId="93" applyNumberFormat="1" applyFont="1" applyFill="1" applyBorder="1" applyAlignment="1">
      <alignment horizontal="left" vertical="center" wrapText="1"/>
    </xf>
    <xf numFmtId="1" fontId="20" fillId="3" borderId="1" xfId="93" applyNumberFormat="1" applyFont="1" applyFill="1" applyBorder="1" applyAlignment="1">
      <alignment horizontal="left" vertical="center" wrapText="1"/>
    </xf>
    <xf numFmtId="1" fontId="23" fillId="3" borderId="1" xfId="93" applyNumberFormat="1" applyFont="1" applyFill="1" applyBorder="1" applyAlignment="1">
      <alignment horizontal="left" vertical="top" wrapText="1"/>
    </xf>
    <xf numFmtId="1" fontId="36" fillId="0" borderId="1" xfId="93" applyNumberFormat="1" applyFont="1" applyFill="1" applyBorder="1" applyAlignment="1">
      <alignment wrapText="1"/>
    </xf>
    <xf numFmtId="1" fontId="23" fillId="3" borderId="1" xfId="93" applyNumberFormat="1" applyFont="1" applyFill="1" applyBorder="1" applyAlignment="1">
      <alignment vertical="center" wrapText="1"/>
    </xf>
    <xf numFmtId="1" fontId="38" fillId="2" borderId="1" xfId="93" applyNumberFormat="1" applyFont="1" applyFill="1" applyBorder="1" applyAlignment="1">
      <alignment wrapText="1"/>
    </xf>
    <xf numFmtId="1" fontId="34" fillId="0" borderId="1" xfId="93" applyNumberFormat="1" applyFont="1" applyFill="1" applyBorder="1" applyAlignment="1">
      <alignment wrapText="1"/>
    </xf>
    <xf numFmtId="1" fontId="34" fillId="0" borderId="1" xfId="93" applyNumberFormat="1" applyFont="1" applyBorder="1" applyAlignment="1">
      <alignment wrapText="1"/>
    </xf>
    <xf numFmtId="1" fontId="17" fillId="2" borderId="1" xfId="93" applyNumberFormat="1" applyFont="1" applyFill="1" applyBorder="1" applyAlignment="1">
      <alignment vertical="center" wrapText="1"/>
    </xf>
    <xf numFmtId="1" fontId="23" fillId="2" borderId="1" xfId="93" applyNumberFormat="1" applyFont="1" applyFill="1" applyBorder="1" applyAlignment="1">
      <alignment wrapText="1"/>
    </xf>
    <xf numFmtId="1" fontId="4" fillId="3" borderId="1" xfId="93" applyNumberFormat="1" applyFont="1" applyFill="1" applyBorder="1" applyAlignment="1">
      <alignment vertical="center" wrapText="1"/>
    </xf>
    <xf numFmtId="1" fontId="4" fillId="2" borderId="1" xfId="93" applyNumberFormat="1" applyFont="1" applyFill="1" applyBorder="1" applyAlignment="1">
      <alignment wrapText="1"/>
    </xf>
    <xf numFmtId="1" fontId="28" fillId="3" borderId="1" xfId="93" applyNumberFormat="1" applyFont="1" applyFill="1" applyBorder="1" applyAlignment="1">
      <alignment wrapText="1"/>
    </xf>
    <xf numFmtId="1" fontId="4" fillId="0" borderId="1" xfId="93" applyNumberFormat="1" applyFont="1" applyFill="1" applyBorder="1" applyAlignment="1">
      <alignment wrapText="1"/>
    </xf>
    <xf numFmtId="1" fontId="17" fillId="3" borderId="1" xfId="93" applyNumberFormat="1" applyFont="1" applyFill="1" applyBorder="1" applyAlignment="1" applyProtection="1">
      <alignment horizontal="left" vertical="center" wrapText="1"/>
      <protection locked="0"/>
    </xf>
    <xf numFmtId="1" fontId="15" fillId="2" borderId="1" xfId="93" applyNumberFormat="1" applyFont="1" applyFill="1" applyBorder="1" applyAlignment="1">
      <alignment vertical="top"/>
    </xf>
    <xf numFmtId="1" fontId="23" fillId="3" borderId="1" xfId="93" applyNumberFormat="1" applyFont="1" applyFill="1" applyBorder="1" applyAlignment="1">
      <alignment wrapText="1"/>
    </xf>
    <xf numFmtId="1" fontId="15" fillId="4" borderId="1" xfId="93" applyNumberFormat="1" applyFont="1" applyFill="1" applyBorder="1" applyAlignment="1">
      <alignment vertical="top"/>
    </xf>
    <xf numFmtId="1" fontId="17" fillId="0" borderId="1" xfId="93" applyNumberFormat="1" applyFont="1" applyBorder="1" applyAlignment="1">
      <alignment vertical="center" wrapText="1"/>
    </xf>
    <xf numFmtId="1" fontId="29" fillId="3" borderId="1" xfId="93" applyNumberFormat="1" applyFont="1" applyFill="1" applyBorder="1" applyAlignment="1">
      <alignment wrapText="1"/>
    </xf>
    <xf numFmtId="1" fontId="15" fillId="2" borderId="1" xfId="93" applyNumberFormat="1" applyFont="1" applyFill="1" applyBorder="1" applyAlignment="1">
      <alignment horizontal="left" vertical="center" wrapText="1"/>
    </xf>
    <xf numFmtId="1" fontId="17" fillId="2" borderId="1" xfId="93" applyNumberFormat="1" applyFont="1" applyFill="1" applyBorder="1" applyAlignment="1" applyProtection="1">
      <alignment horizontal="left" wrapText="1"/>
      <protection locked="0"/>
    </xf>
    <xf numFmtId="1" fontId="17" fillId="0" borderId="1" xfId="93" applyNumberFormat="1" applyFont="1" applyFill="1" applyBorder="1" applyAlignment="1">
      <alignment vertical="center" wrapText="1"/>
    </xf>
    <xf numFmtId="1" fontId="20" fillId="2" borderId="1" xfId="93" applyNumberFormat="1" applyFont="1" applyFill="1" applyBorder="1" applyAlignment="1">
      <alignment horizontal="left" vertical="top" wrapText="1"/>
    </xf>
    <xf numFmtId="1" fontId="17" fillId="2" borderId="1" xfId="93" applyNumberFormat="1" applyFont="1" applyFill="1" applyBorder="1" applyAlignment="1" applyProtection="1">
      <alignment horizontal="left" vertical="center" wrapText="1"/>
      <protection locked="0"/>
    </xf>
    <xf numFmtId="1" fontId="40" fillId="4" borderId="1" xfId="93" applyNumberFormat="1" applyFont="1" applyFill="1" applyBorder="1" applyAlignment="1">
      <alignment wrapText="1"/>
    </xf>
    <xf numFmtId="1" fontId="18" fillId="3" borderId="1" xfId="93" applyNumberFormat="1" applyFont="1" applyFill="1" applyBorder="1" applyAlignment="1">
      <alignment wrapText="1"/>
    </xf>
    <xf numFmtId="1" fontId="20" fillId="2" borderId="1" xfId="93" applyNumberFormat="1" applyFont="1" applyFill="1" applyBorder="1" applyAlignment="1"/>
    <xf numFmtId="1" fontId="4" fillId="0" borderId="1" xfId="93" applyNumberFormat="1" applyFont="1" applyFill="1" applyBorder="1" applyAlignment="1">
      <alignment horizontal="left" wrapText="1"/>
    </xf>
    <xf numFmtId="1" fontId="4" fillId="3" borderId="1" xfId="93" applyNumberFormat="1" applyFont="1" applyFill="1" applyBorder="1" applyAlignment="1">
      <alignment horizontal="left" wrapText="1"/>
    </xf>
    <xf numFmtId="1" fontId="4" fillId="5" borderId="1" xfId="93" applyNumberFormat="1" applyFont="1" applyFill="1" applyBorder="1" applyAlignment="1">
      <alignment horizontal="left" wrapText="1"/>
    </xf>
    <xf numFmtId="1" fontId="17" fillId="3" borderId="1" xfId="93" applyNumberFormat="1" applyFont="1" applyFill="1" applyBorder="1" applyAlignment="1">
      <alignment horizontal="left" wrapText="1"/>
    </xf>
    <xf numFmtId="1" fontId="17" fillId="5" borderId="1" xfId="93" applyNumberFormat="1" applyFont="1" applyFill="1" applyBorder="1" applyAlignment="1">
      <alignment horizontal="left" wrapText="1"/>
    </xf>
    <xf numFmtId="1" fontId="20" fillId="0" borderId="1" xfId="93" applyNumberFormat="1" applyFont="1" applyBorder="1" applyAlignment="1">
      <alignment vertical="top"/>
    </xf>
    <xf numFmtId="1" fontId="4" fillId="3" borderId="1" xfId="93" applyNumberFormat="1" applyFont="1" applyFill="1" applyBorder="1" applyAlignment="1">
      <alignment horizontal="left" vertical="center" wrapText="1"/>
    </xf>
    <xf numFmtId="1" fontId="34" fillId="3" borderId="1" xfId="93" applyNumberFormat="1" applyFont="1" applyFill="1" applyBorder="1" applyAlignment="1">
      <alignment horizontal="left" vertical="center" wrapText="1"/>
    </xf>
    <xf numFmtId="1" fontId="23" fillId="3" borderId="1" xfId="93" applyNumberFormat="1" applyFont="1" applyFill="1" applyBorder="1" applyAlignment="1">
      <alignment horizontal="left" vertical="center" wrapText="1"/>
    </xf>
    <xf numFmtId="1" fontId="17" fillId="3" borderId="1" xfId="93" applyNumberFormat="1" applyFont="1" applyFill="1" applyBorder="1" applyAlignment="1">
      <alignment vertical="top" wrapText="1"/>
    </xf>
    <xf numFmtId="1" fontId="29" fillId="0" borderId="1" xfId="93" applyNumberFormat="1" applyFont="1" applyFill="1" applyBorder="1" applyAlignment="1">
      <alignment wrapText="1"/>
    </xf>
    <xf numFmtId="1" fontId="23" fillId="3" borderId="1" xfId="93" applyNumberFormat="1" applyFont="1" applyFill="1" applyBorder="1" applyAlignment="1">
      <alignment vertical="top" wrapText="1"/>
    </xf>
    <xf numFmtId="1" fontId="45" fillId="3" borderId="1" xfId="93" applyNumberFormat="1" applyFont="1" applyFill="1" applyBorder="1" applyAlignment="1">
      <alignment wrapText="1"/>
    </xf>
    <xf numFmtId="1" fontId="17" fillId="3" borderId="1" xfId="93" applyNumberFormat="1" applyFont="1" applyFill="1" applyBorder="1" applyAlignment="1" applyProtection="1">
      <alignment vertical="top"/>
    </xf>
    <xf numFmtId="1" fontId="6" fillId="2" borderId="1" xfId="93" applyNumberFormat="1" applyFont="1" applyFill="1" applyBorder="1" applyAlignment="1" applyProtection="1">
      <alignment vertical="center"/>
    </xf>
    <xf numFmtId="1" fontId="4" fillId="2" borderId="1" xfId="93" applyNumberFormat="1" applyFont="1" applyFill="1" applyBorder="1" applyAlignment="1" applyProtection="1">
      <alignment vertical="top"/>
    </xf>
    <xf numFmtId="1" fontId="28" fillId="2" borderId="1" xfId="93" applyNumberFormat="1" applyFont="1" applyFill="1" applyBorder="1" applyAlignment="1">
      <alignment horizontal="left" vertical="center" wrapText="1"/>
    </xf>
    <xf numFmtId="1" fontId="34" fillId="2" borderId="1" xfId="93" applyNumberFormat="1" applyFont="1" applyFill="1" applyBorder="1" applyAlignment="1">
      <alignment wrapText="1"/>
    </xf>
    <xf numFmtId="1" fontId="27" fillId="2" borderId="1" xfId="93" applyNumberFormat="1" applyFont="1" applyFill="1" applyBorder="1" applyAlignment="1">
      <alignment vertical="top"/>
    </xf>
    <xf numFmtId="1" fontId="27" fillId="2" borderId="1" xfId="93" applyNumberFormat="1" applyFont="1" applyFill="1" applyBorder="1" applyAlignment="1">
      <alignment vertical="justify"/>
    </xf>
    <xf numFmtId="1" fontId="4" fillId="2" borderId="1" xfId="93" applyNumberFormat="1" applyFont="1" applyFill="1" applyBorder="1" applyAlignment="1">
      <alignment horizontal="left" wrapText="1"/>
    </xf>
    <xf numFmtId="1" fontId="23" fillId="2" borderId="1" xfId="93" applyNumberFormat="1" applyFont="1" applyFill="1" applyBorder="1" applyAlignment="1">
      <alignment horizontal="left" vertical="top" wrapText="1"/>
    </xf>
    <xf numFmtId="1" fontId="4" fillId="2" borderId="1" xfId="93" applyNumberFormat="1" applyFont="1" applyFill="1" applyBorder="1" applyAlignment="1">
      <alignment horizontal="left" vertical="center" wrapText="1"/>
    </xf>
    <xf numFmtId="1" fontId="6" fillId="2" borderId="1" xfId="93" applyNumberFormat="1" applyFont="1" applyFill="1" applyBorder="1" applyAlignment="1">
      <alignment horizontal="left" vertical="center" wrapText="1"/>
    </xf>
    <xf numFmtId="1" fontId="29" fillId="2" borderId="1" xfId="93" applyNumberFormat="1" applyFont="1" applyFill="1" applyBorder="1" applyAlignment="1">
      <alignment horizontal="left" vertical="center" wrapText="1"/>
    </xf>
    <xf numFmtId="1" fontId="18" fillId="2" borderId="1" xfId="93" applyNumberFormat="1" applyFont="1" applyFill="1" applyBorder="1" applyAlignment="1">
      <alignment horizontal="left" wrapText="1"/>
    </xf>
    <xf numFmtId="1" fontId="23" fillId="0" borderId="1" xfId="93" applyNumberFormat="1" applyFont="1" applyFill="1" applyBorder="1" applyAlignment="1">
      <alignment vertical="center" wrapText="1"/>
    </xf>
    <xf numFmtId="1" fontId="36" fillId="3" borderId="1" xfId="93" applyNumberFormat="1" applyFont="1" applyFill="1" applyBorder="1" applyAlignment="1">
      <alignment wrapText="1"/>
    </xf>
    <xf numFmtId="1" fontId="23" fillId="0" borderId="1" xfId="93" applyNumberFormat="1" applyFont="1" applyFill="1" applyBorder="1" applyAlignment="1">
      <alignment wrapText="1"/>
    </xf>
    <xf numFmtId="1" fontId="4" fillId="4" borderId="1" xfId="93" applyNumberFormat="1" applyFont="1" applyFill="1" applyBorder="1" applyAlignment="1">
      <alignment horizontal="left" vertical="center" wrapText="1"/>
    </xf>
    <xf numFmtId="1" fontId="42" fillId="0" borderId="1" xfId="93" applyNumberFormat="1" applyFont="1" applyFill="1" applyBorder="1" applyAlignment="1">
      <alignment wrapText="1"/>
    </xf>
    <xf numFmtId="1" fontId="17" fillId="2" borderId="1" xfId="93" applyNumberFormat="1" applyFont="1" applyFill="1" applyBorder="1" applyAlignment="1">
      <alignment horizontal="left" wrapText="1"/>
    </xf>
    <xf numFmtId="1" fontId="4" fillId="3" borderId="1" xfId="93" applyNumberFormat="1" applyFont="1" applyFill="1" applyBorder="1" applyAlignment="1" applyProtection="1">
      <alignment horizontal="left" wrapText="1"/>
      <protection locked="0"/>
    </xf>
    <xf numFmtId="1" fontId="40" fillId="2" borderId="1" xfId="93" applyNumberFormat="1" applyFont="1" applyFill="1" applyBorder="1" applyAlignment="1">
      <alignment vertical="center" wrapText="1"/>
    </xf>
    <xf numFmtId="1" fontId="18" fillId="2" borderId="1" xfId="93" applyNumberFormat="1" applyFont="1" applyFill="1" applyBorder="1" applyAlignment="1">
      <alignment wrapText="1"/>
    </xf>
    <xf numFmtId="1" fontId="18" fillId="2" borderId="1" xfId="93" applyNumberFormat="1" applyFont="1" applyFill="1" applyBorder="1" applyAlignment="1">
      <alignment vertical="center" wrapText="1"/>
    </xf>
    <xf numFmtId="1" fontId="27" fillId="4" borderId="1" xfId="93" applyNumberFormat="1" applyFont="1" applyFill="1" applyBorder="1" applyAlignment="1">
      <alignment vertical="center" wrapText="1"/>
    </xf>
    <xf numFmtId="1" fontId="23" fillId="4" borderId="1" xfId="93" applyNumberFormat="1" applyFont="1" applyFill="1" applyBorder="1" applyAlignment="1">
      <alignment horizontal="left" vertical="center" wrapText="1"/>
    </xf>
    <xf numFmtId="1" fontId="23" fillId="0" borderId="1" xfId="93" applyNumberFormat="1" applyFont="1" applyFill="1" applyBorder="1" applyAlignment="1">
      <alignment horizontal="left" vertical="center" wrapText="1"/>
    </xf>
    <xf numFmtId="1" fontId="29" fillId="4" borderId="1" xfId="93" applyNumberFormat="1" applyFont="1" applyFill="1" applyBorder="1" applyAlignment="1">
      <alignment horizontal="left" vertical="center" wrapText="1"/>
    </xf>
    <xf numFmtId="1" fontId="29" fillId="3" borderId="1" xfId="93" applyNumberFormat="1" applyFont="1" applyFill="1" applyBorder="1" applyAlignment="1">
      <alignment horizontal="left" vertical="center" wrapText="1"/>
    </xf>
    <xf numFmtId="1" fontId="18" fillId="0" borderId="1" xfId="93" applyNumberFormat="1" applyFont="1" applyFill="1" applyBorder="1" applyAlignment="1">
      <alignment wrapText="1"/>
    </xf>
    <xf numFmtId="1" fontId="40" fillId="3" borderId="1" xfId="93" applyNumberFormat="1" applyFont="1" applyFill="1" applyBorder="1" applyAlignment="1">
      <alignment wrapText="1"/>
    </xf>
    <xf numFmtId="1" fontId="40" fillId="0" borderId="1" xfId="93" applyNumberFormat="1" applyFont="1" applyFill="1" applyBorder="1" applyAlignment="1">
      <alignment wrapText="1"/>
    </xf>
    <xf numFmtId="1" fontId="29" fillId="4" borderId="1" xfId="93" applyNumberFormat="1" applyFont="1" applyFill="1" applyBorder="1" applyAlignment="1">
      <alignment wrapText="1"/>
    </xf>
    <xf numFmtId="1" fontId="40" fillId="2" borderId="1" xfId="93" applyNumberFormat="1" applyFont="1" applyFill="1" applyBorder="1" applyAlignment="1">
      <alignment horizontal="left" vertical="center" wrapText="1"/>
    </xf>
    <xf numFmtId="1" fontId="18" fillId="2" borderId="1" xfId="93" applyNumberFormat="1" applyFont="1" applyFill="1" applyBorder="1" applyAlignment="1">
      <alignment horizontal="left" vertical="center" wrapText="1"/>
    </xf>
    <xf numFmtId="1" fontId="17" fillId="3" borderId="1" xfId="93" applyNumberFormat="1" applyFont="1" applyFill="1" applyBorder="1" applyAlignment="1">
      <alignment horizontal="left" vertical="center" wrapText="1"/>
    </xf>
    <xf numFmtId="1" fontId="40" fillId="4" borderId="1" xfId="93" applyNumberFormat="1" applyFont="1" applyFill="1" applyBorder="1" applyAlignment="1">
      <alignment horizontal="left" vertical="center" wrapText="1"/>
    </xf>
    <xf numFmtId="1" fontId="18" fillId="3" borderId="1" xfId="93" applyNumberFormat="1" applyFont="1" applyFill="1" applyBorder="1" applyAlignment="1">
      <alignment horizontal="left" vertical="center" wrapText="1"/>
    </xf>
    <xf numFmtId="1" fontId="17" fillId="0" borderId="1" xfId="93" applyNumberFormat="1" applyFont="1" applyFill="1" applyBorder="1" applyAlignment="1">
      <alignment horizontal="left" vertical="center" wrapText="1"/>
    </xf>
    <xf numFmtId="1" fontId="6" fillId="4" borderId="1" xfId="93" applyNumberFormat="1" applyFont="1" applyFill="1" applyBorder="1" applyAlignment="1">
      <alignment vertical="center" wrapText="1"/>
    </xf>
    <xf numFmtId="1" fontId="17" fillId="3" borderId="1" xfId="93" applyNumberFormat="1" applyFont="1" applyFill="1" applyBorder="1" applyAlignment="1">
      <alignment vertical="center" wrapText="1"/>
    </xf>
    <xf numFmtId="1" fontId="25" fillId="3" borderId="1" xfId="93" applyNumberFormat="1" applyFont="1" applyFill="1" applyBorder="1" applyAlignment="1">
      <alignment horizontal="left" wrapText="1"/>
    </xf>
    <xf numFmtId="1" fontId="20" fillId="2" borderId="1" xfId="93" applyNumberFormat="1" applyFont="1" applyFill="1" applyBorder="1" applyAlignment="1">
      <alignment horizontal="left" wrapText="1"/>
    </xf>
    <xf numFmtId="1" fontId="40" fillId="2" borderId="1" xfId="93" applyNumberFormat="1" applyFont="1" applyFill="1" applyBorder="1" applyAlignment="1">
      <alignment wrapText="1"/>
    </xf>
    <xf numFmtId="1" fontId="23" fillId="2" borderId="1" xfId="93" applyNumberFormat="1" applyFont="1" applyFill="1" applyBorder="1" applyAlignment="1" applyProtection="1">
      <alignment vertical="center" wrapText="1"/>
      <protection locked="0"/>
    </xf>
    <xf numFmtId="1" fontId="28" fillId="0" borderId="1" xfId="93" applyNumberFormat="1" applyFont="1" applyFill="1" applyBorder="1" applyAlignment="1">
      <alignment wrapText="1"/>
    </xf>
    <xf numFmtId="1" fontId="23" fillId="3" borderId="1" xfId="93" applyNumberFormat="1" applyFont="1" applyFill="1" applyBorder="1" applyAlignment="1" applyProtection="1">
      <alignment horizontal="left" wrapText="1"/>
      <protection locked="0"/>
    </xf>
    <xf numFmtId="1" fontId="23" fillId="3" borderId="1" xfId="93" applyNumberFormat="1" applyFont="1" applyFill="1" applyBorder="1" applyAlignment="1">
      <alignment horizontal="left" wrapText="1"/>
    </xf>
    <xf numFmtId="1" fontId="28" fillId="2" borderId="1" xfId="93" applyNumberFormat="1" applyFont="1" applyFill="1" applyBorder="1" applyAlignment="1">
      <alignment wrapText="1"/>
    </xf>
    <xf numFmtId="1" fontId="52" fillId="4" borderId="1" xfId="93" applyNumberFormat="1" applyFont="1" applyFill="1" applyBorder="1" applyAlignment="1">
      <alignment wrapText="1"/>
    </xf>
    <xf numFmtId="1" fontId="50" fillId="3" borderId="1" xfId="93" applyNumberFormat="1" applyFont="1" applyFill="1" applyBorder="1" applyAlignment="1">
      <alignment wrapText="1"/>
    </xf>
    <xf numFmtId="1" fontId="52" fillId="2" borderId="1" xfId="93" applyNumberFormat="1" applyFont="1" applyFill="1" applyBorder="1" applyAlignment="1">
      <alignment wrapText="1"/>
    </xf>
    <xf numFmtId="1" fontId="50" fillId="2" borderId="1" xfId="93" applyNumberFormat="1" applyFont="1" applyFill="1" applyBorder="1" applyAlignment="1">
      <alignment wrapText="1"/>
    </xf>
    <xf numFmtId="1" fontId="6" fillId="2" borderId="1" xfId="93" applyNumberFormat="1" applyFont="1" applyFill="1" applyBorder="1" applyAlignment="1">
      <alignment vertical="center" wrapText="1"/>
    </xf>
    <xf numFmtId="1" fontId="17" fillId="2" borderId="1" xfId="93" applyNumberFormat="1" applyFont="1" applyFill="1" applyBorder="1" applyAlignment="1">
      <alignment horizontal="left" vertical="center" wrapText="1"/>
    </xf>
    <xf numFmtId="1" fontId="6" fillId="4" borderId="1" xfId="93" applyNumberFormat="1" applyFont="1" applyFill="1" applyBorder="1" applyAlignment="1">
      <alignment horizontal="left" vertical="center" wrapText="1"/>
    </xf>
    <xf numFmtId="1" fontId="20" fillId="2" borderId="1" xfId="93" applyNumberFormat="1" applyFont="1" applyFill="1" applyBorder="1" applyAlignment="1">
      <alignment wrapText="1"/>
    </xf>
    <xf numFmtId="1" fontId="15" fillId="2" borderId="1" xfId="93" applyNumberFormat="1" applyFont="1" applyFill="1" applyBorder="1" applyAlignment="1">
      <alignment wrapText="1"/>
    </xf>
    <xf numFmtId="1" fontId="15" fillId="2" borderId="1" xfId="93" applyNumberFormat="1" applyFont="1" applyFill="1" applyBorder="1" applyAlignment="1">
      <alignment vertical="center" wrapText="1"/>
    </xf>
    <xf numFmtId="1" fontId="15" fillId="4" borderId="1" xfId="93" applyNumberFormat="1" applyFont="1" applyFill="1" applyBorder="1" applyAlignment="1">
      <alignment wrapText="1"/>
    </xf>
    <xf numFmtId="1" fontId="41" fillId="0" borderId="1" xfId="93" applyNumberFormat="1" applyFont="1" applyFill="1" applyBorder="1" applyAlignment="1">
      <alignment wrapText="1"/>
    </xf>
    <xf numFmtId="1" fontId="15" fillId="5" borderId="1" xfId="93" applyNumberFormat="1" applyFont="1" applyFill="1" applyBorder="1" applyAlignment="1">
      <alignment wrapText="1"/>
    </xf>
    <xf numFmtId="1" fontId="20" fillId="3" borderId="1" xfId="93" applyNumberFormat="1" applyFont="1" applyFill="1" applyBorder="1" applyAlignment="1">
      <alignment wrapText="1"/>
    </xf>
    <xf numFmtId="1" fontId="23" fillId="0" borderId="1" xfId="93" applyNumberFormat="1" applyFont="1" applyFill="1" applyBorder="1" applyAlignment="1" applyProtection="1">
      <alignment vertical="top" wrapText="1"/>
    </xf>
    <xf numFmtId="1" fontId="17" fillId="0" borderId="1" xfId="93" applyNumberFormat="1" applyFont="1" applyFill="1" applyBorder="1" applyAlignment="1" applyProtection="1">
      <alignment vertical="top" wrapText="1"/>
    </xf>
    <xf numFmtId="1" fontId="15" fillId="2" borderId="1" xfId="93" applyNumberFormat="1" applyFont="1" applyFill="1" applyBorder="1" applyAlignment="1">
      <alignment vertical="justify"/>
    </xf>
    <xf numFmtId="1" fontId="58" fillId="0" borderId="0" xfId="0" applyNumberFormat="1" applyFont="1" applyAlignment="1">
      <alignment horizontal="left"/>
    </xf>
    <xf numFmtId="1" fontId="4" fillId="0" borderId="0" xfId="35" applyNumberFormat="1" applyFont="1" applyFill="1"/>
    <xf numFmtId="1" fontId="5" fillId="3" borderId="0" xfId="32" applyNumberFormat="1" applyFont="1" applyFill="1" applyAlignment="1" applyProtection="1">
      <alignment horizontal="left" vertical="center" wrapText="1"/>
    </xf>
    <xf numFmtId="1" fontId="12" fillId="0" borderId="0" xfId="35" applyNumberFormat="1" applyFont="1" applyFill="1"/>
    <xf numFmtId="1" fontId="20" fillId="2" borderId="1" xfId="93" applyNumberFormat="1" applyFont="1" applyFill="1" applyBorder="1" applyAlignment="1">
      <alignment vertical="center" wrapText="1"/>
    </xf>
    <xf numFmtId="1" fontId="27" fillId="2" borderId="1" xfId="93" applyNumberFormat="1" applyFont="1" applyFill="1" applyBorder="1" applyAlignment="1">
      <alignment vertical="center" wrapText="1"/>
    </xf>
    <xf numFmtId="1" fontId="27" fillId="0" borderId="1" xfId="93" applyNumberFormat="1" applyFont="1" applyBorder="1" applyAlignment="1">
      <alignment wrapText="1"/>
    </xf>
    <xf numFmtId="1" fontId="27" fillId="0" borderId="1" xfId="93" applyNumberFormat="1" applyFont="1" applyBorder="1" applyAlignment="1">
      <alignment vertical="center" wrapText="1"/>
    </xf>
    <xf numFmtId="1" fontId="20" fillId="0" borderId="1" xfId="93" applyNumberFormat="1" applyFont="1" applyBorder="1" applyAlignment="1">
      <alignment vertical="center" wrapText="1"/>
    </xf>
    <xf numFmtId="1" fontId="27" fillId="0" borderId="1" xfId="93" applyNumberFormat="1" applyFont="1" applyFill="1" applyBorder="1" applyAlignment="1">
      <alignment wrapText="1"/>
    </xf>
    <xf numFmtId="1" fontId="27" fillId="3" borderId="1" xfId="93" applyNumberFormat="1" applyFont="1" applyFill="1" applyBorder="1" applyAlignment="1">
      <alignment vertical="center" wrapText="1"/>
    </xf>
    <xf numFmtId="1" fontId="15" fillId="4" borderId="1" xfId="93" applyNumberFormat="1" applyFont="1" applyFill="1" applyBorder="1" applyAlignment="1">
      <alignment vertical="center" wrapText="1"/>
    </xf>
    <xf numFmtId="1" fontId="45" fillId="2" borderId="1" xfId="93" applyNumberFormat="1" applyFont="1" applyFill="1" applyBorder="1" applyAlignment="1">
      <alignment horizontal="right"/>
    </xf>
    <xf numFmtId="1" fontId="34" fillId="0" borderId="1" xfId="93" applyNumberFormat="1" applyFont="1" applyFill="1" applyBorder="1" applyAlignment="1">
      <alignment horizontal="center"/>
    </xf>
    <xf numFmtId="1" fontId="4" fillId="0" borderId="1" xfId="93" applyNumberFormat="1" applyFont="1" applyFill="1" applyBorder="1" applyAlignment="1">
      <alignment horizontal="center"/>
    </xf>
    <xf numFmtId="1" fontId="17" fillId="0" borderId="1" xfId="93" applyNumberFormat="1" applyFont="1" applyFill="1" applyBorder="1"/>
    <xf numFmtId="1" fontId="45" fillId="0" borderId="1" xfId="93" applyNumberFormat="1" applyFont="1" applyFill="1" applyBorder="1" applyAlignment="1">
      <alignment horizontal="right" vertical="center"/>
    </xf>
    <xf numFmtId="1" fontId="34" fillId="2" borderId="1" xfId="93" applyNumberFormat="1" applyFont="1" applyFill="1" applyBorder="1" applyAlignment="1">
      <alignment horizontal="right" vertical="center"/>
    </xf>
    <xf numFmtId="1" fontId="6" fillId="2" borderId="1" xfId="93" applyNumberFormat="1" applyFont="1" applyFill="1" applyBorder="1" applyAlignment="1" applyProtection="1">
      <alignment vertical="center" wrapText="1"/>
    </xf>
    <xf numFmtId="1" fontId="4" fillId="2" borderId="1" xfId="93" applyNumberFormat="1" applyFont="1" applyFill="1" applyBorder="1" applyAlignment="1">
      <alignment horizontal="right" vertical="center" wrapText="1"/>
    </xf>
    <xf numFmtId="1" fontId="27" fillId="3" borderId="1" xfId="93" applyNumberFormat="1" applyFont="1" applyFill="1" applyBorder="1" applyAlignment="1">
      <alignment wrapText="1"/>
    </xf>
    <xf numFmtId="1" fontId="27" fillId="2" borderId="1" xfId="93" applyNumberFormat="1" applyFont="1" applyFill="1" applyBorder="1" applyAlignment="1">
      <alignment wrapText="1"/>
    </xf>
    <xf numFmtId="1" fontId="27" fillId="0" borderId="1" xfId="93" applyNumberFormat="1" applyFont="1" applyFill="1" applyBorder="1" applyAlignment="1">
      <alignment vertical="center" wrapText="1"/>
    </xf>
    <xf numFmtId="1" fontId="20" fillId="0" borderId="1" xfId="93" applyNumberFormat="1" applyFont="1" applyFill="1" applyBorder="1" applyAlignment="1">
      <alignment vertical="center" wrapText="1"/>
    </xf>
    <xf numFmtId="1" fontId="20" fillId="3" borderId="1" xfId="93" applyNumberFormat="1" applyFont="1" applyFill="1" applyBorder="1" applyAlignment="1">
      <alignment vertical="center" wrapText="1"/>
    </xf>
    <xf numFmtId="1" fontId="25" fillId="3" borderId="1" xfId="93" applyNumberFormat="1" applyFont="1" applyFill="1" applyBorder="1" applyAlignment="1">
      <alignment vertical="center" wrapText="1"/>
    </xf>
    <xf numFmtId="1" fontId="15" fillId="5" borderId="1" xfId="93" applyNumberFormat="1" applyFont="1" applyFill="1" applyBorder="1" applyAlignment="1">
      <alignment vertical="center" wrapText="1"/>
    </xf>
    <xf numFmtId="1" fontId="4" fillId="3" borderId="1" xfId="91" applyNumberFormat="1" applyFont="1" applyFill="1" applyBorder="1" applyAlignment="1">
      <alignment wrapText="1"/>
    </xf>
    <xf numFmtId="1" fontId="34" fillId="3" borderId="1" xfId="91" applyNumberFormat="1" applyFont="1" applyFill="1" applyBorder="1" applyAlignment="1">
      <alignment wrapText="1"/>
    </xf>
    <xf numFmtId="1" fontId="34" fillId="0" borderId="1" xfId="91" applyNumberFormat="1" applyFont="1" applyBorder="1" applyAlignment="1">
      <alignment wrapText="1"/>
    </xf>
    <xf numFmtId="1" fontId="23" fillId="3" borderId="1" xfId="91" applyNumberFormat="1" applyFont="1" applyFill="1" applyBorder="1" applyAlignment="1">
      <alignment wrapText="1"/>
    </xf>
    <xf numFmtId="166" fontId="4" fillId="3" borderId="1" xfId="91" applyNumberFormat="1" applyFont="1" applyFill="1" applyBorder="1" applyAlignment="1">
      <alignment wrapText="1"/>
    </xf>
    <xf numFmtId="1" fontId="4" fillId="3" borderId="1" xfId="91" applyNumberFormat="1" applyFont="1" applyFill="1" applyBorder="1" applyAlignment="1">
      <alignment vertical="center" wrapText="1"/>
    </xf>
    <xf numFmtId="1" fontId="4" fillId="0" borderId="1" xfId="91" applyNumberFormat="1" applyFont="1" applyFill="1" applyBorder="1" applyAlignment="1">
      <alignment wrapText="1"/>
    </xf>
    <xf numFmtId="1" fontId="23" fillId="3" borderId="1" xfId="91" applyNumberFormat="1" applyFont="1" applyFill="1" applyBorder="1" applyAlignment="1" applyProtection="1">
      <alignment horizontal="left" vertical="center" wrapText="1"/>
      <protection locked="0"/>
    </xf>
    <xf numFmtId="1" fontId="17" fillId="2" borderId="1" xfId="91" applyNumberFormat="1" applyFont="1" applyFill="1" applyBorder="1" applyAlignment="1">
      <alignment vertical="center" wrapText="1"/>
    </xf>
    <xf numFmtId="1" fontId="23" fillId="3" borderId="1" xfId="91" applyNumberFormat="1" applyFont="1" applyFill="1" applyBorder="1" applyAlignment="1">
      <alignment vertical="center" wrapText="1"/>
    </xf>
    <xf numFmtId="1" fontId="15" fillId="4" borderId="1" xfId="91" applyNumberFormat="1" applyFont="1" applyFill="1" applyBorder="1" applyAlignment="1">
      <alignment vertical="top"/>
    </xf>
    <xf numFmtId="1" fontId="17" fillId="0" borderId="1" xfId="91" applyNumberFormat="1" applyFont="1" applyBorder="1" applyAlignment="1">
      <alignment vertical="center" wrapText="1"/>
    </xf>
    <xf numFmtId="1" fontId="29" fillId="3" borderId="1" xfId="91" applyNumberFormat="1" applyFont="1" applyFill="1" applyBorder="1" applyAlignment="1">
      <alignment wrapText="1"/>
    </xf>
    <xf numFmtId="1" fontId="15" fillId="2" borderId="1" xfId="91" applyNumberFormat="1" applyFont="1" applyFill="1" applyBorder="1" applyAlignment="1">
      <alignment horizontal="left" vertical="center" wrapText="1"/>
    </xf>
    <xf numFmtId="1" fontId="17" fillId="2" borderId="1" xfId="91" applyNumberFormat="1" applyFont="1" applyFill="1" applyBorder="1" applyAlignment="1" applyProtection="1">
      <alignment horizontal="left" wrapText="1"/>
      <protection locked="0"/>
    </xf>
    <xf numFmtId="1" fontId="4" fillId="3" borderId="1" xfId="91" applyNumberFormat="1" applyFont="1" applyFill="1" applyBorder="1" applyAlignment="1" applyProtection="1">
      <alignment horizontal="right" vertical="center" wrapText="1"/>
      <protection locked="0"/>
    </xf>
    <xf numFmtId="1" fontId="4" fillId="3" borderId="1" xfId="93" applyNumberFormat="1" applyFont="1" applyFill="1" applyBorder="1" applyAlignment="1" applyProtection="1">
      <alignment horizontal="right" vertical="center" wrapText="1"/>
      <protection locked="0"/>
    </xf>
    <xf numFmtId="1" fontId="23" fillId="3" borderId="1" xfId="93" applyNumberFormat="1" applyFont="1" applyFill="1" applyBorder="1" applyAlignment="1" applyProtection="1">
      <alignment horizontal="right" vertical="center" wrapText="1"/>
      <protection locked="0"/>
    </xf>
    <xf numFmtId="1" fontId="17" fillId="2" borderId="1" xfId="93" applyNumberFormat="1" applyFont="1" applyFill="1" applyBorder="1" applyAlignment="1" applyProtection="1">
      <alignment horizontal="right" vertical="center" wrapText="1"/>
      <protection locked="0"/>
    </xf>
    <xf numFmtId="166" fontId="4" fillId="3" borderId="1" xfId="91" applyNumberFormat="1" applyFont="1" applyFill="1" applyBorder="1" applyAlignment="1" applyProtection="1">
      <alignment horizontal="right" vertical="center" wrapText="1"/>
      <protection locked="0"/>
    </xf>
    <xf numFmtId="1" fontId="4" fillId="3" borderId="1" xfId="93" applyNumberFormat="1" applyFont="1" applyFill="1" applyBorder="1" applyAlignment="1">
      <alignment horizontal="right" wrapText="1"/>
    </xf>
    <xf numFmtId="1" fontId="4" fillId="3" borderId="1" xfId="91" applyNumberFormat="1" applyFont="1" applyFill="1" applyBorder="1" applyAlignment="1">
      <alignment horizontal="right" wrapText="1"/>
    </xf>
    <xf numFmtId="1" fontId="23" fillId="3" borderId="1" xfId="91" applyNumberFormat="1" applyFont="1" applyFill="1" applyBorder="1" applyAlignment="1">
      <alignment horizontal="right" vertical="center" wrapText="1"/>
    </xf>
    <xf numFmtId="1" fontId="28" fillId="3" borderId="1" xfId="91" applyNumberFormat="1" applyFont="1" applyFill="1" applyBorder="1" applyAlignment="1">
      <alignment horizontal="right" wrapText="1"/>
    </xf>
    <xf numFmtId="1" fontId="29" fillId="3" borderId="1" xfId="91" applyNumberFormat="1" applyFont="1" applyFill="1" applyBorder="1" applyAlignment="1">
      <alignment horizontal="right" wrapText="1"/>
    </xf>
    <xf numFmtId="1" fontId="18" fillId="2" borderId="1" xfId="91" applyNumberFormat="1" applyFont="1" applyFill="1" applyBorder="1" applyAlignment="1">
      <alignment horizontal="right" vertical="center" wrapText="1"/>
    </xf>
    <xf numFmtId="1" fontId="18" fillId="2" borderId="1" xfId="91" applyNumberFormat="1" applyFont="1" applyFill="1" applyBorder="1" applyAlignment="1">
      <alignment horizontal="right" wrapText="1"/>
    </xf>
    <xf numFmtId="1" fontId="27" fillId="3" borderId="1" xfId="93" applyNumberFormat="1" applyFont="1" applyFill="1" applyBorder="1" applyAlignment="1">
      <alignment horizontal="right" wrapText="1"/>
    </xf>
    <xf numFmtId="1" fontId="27" fillId="3" borderId="1" xfId="91" applyNumberFormat="1" applyFont="1" applyFill="1" applyBorder="1" applyAlignment="1">
      <alignment horizontal="right" wrapText="1"/>
    </xf>
    <xf numFmtId="0" fontId="60" fillId="2" borderId="4" xfId="0" applyFont="1" applyFill="1" applyBorder="1" applyAlignment="1">
      <alignment horizontal="left" vertical="top" wrapText="1"/>
    </xf>
    <xf numFmtId="0" fontId="62" fillId="0" borderId="1" xfId="32" applyNumberFormat="1" applyFont="1" applyFill="1" applyBorder="1" applyAlignment="1" applyProtection="1">
      <alignment horizontal="center" textRotation="90" wrapText="1"/>
    </xf>
    <xf numFmtId="0" fontId="62" fillId="0" borderId="1" xfId="32" applyNumberFormat="1" applyFont="1" applyFill="1" applyBorder="1" applyAlignment="1" applyProtection="1">
      <alignment horizontal="center" vertical="center" textRotation="90" wrapText="1"/>
    </xf>
    <xf numFmtId="0" fontId="62" fillId="0" borderId="1" xfId="32" applyNumberFormat="1" applyFont="1" applyFill="1" applyBorder="1" applyAlignment="1" applyProtection="1">
      <alignment horizontal="center" vertical="center" wrapText="1"/>
    </xf>
    <xf numFmtId="1" fontId="62" fillId="0" borderId="1" xfId="32" applyNumberFormat="1" applyFont="1" applyFill="1" applyBorder="1" applyAlignment="1" applyProtection="1">
      <alignment horizontal="center" vertical="center" wrapText="1"/>
    </xf>
    <xf numFmtId="9" fontId="62" fillId="0" borderId="1" xfId="32" applyNumberFormat="1" applyFont="1" applyFill="1" applyBorder="1" applyAlignment="1" applyProtection="1">
      <alignment horizontal="center" vertical="center" wrapText="1"/>
    </xf>
    <xf numFmtId="0" fontId="62" fillId="0" borderId="1" xfId="35" applyFont="1" applyFill="1" applyBorder="1" applyAlignment="1">
      <alignment horizontal="center" vertical="center"/>
    </xf>
    <xf numFmtId="10" fontId="62" fillId="0" borderId="1" xfId="32" applyNumberFormat="1" applyFont="1" applyFill="1" applyBorder="1" applyAlignment="1" applyProtection="1">
      <alignment horizontal="center" vertical="center" wrapText="1"/>
    </xf>
    <xf numFmtId="49" fontId="59" fillId="2" borderId="1" xfId="35" applyNumberFormat="1" applyFont="1" applyFill="1" applyBorder="1" applyAlignment="1">
      <alignment horizontal="center" vertical="center" wrapText="1"/>
    </xf>
    <xf numFmtId="165" fontId="63" fillId="2" borderId="1" xfId="21" applyNumberFormat="1" applyFont="1" applyFill="1" applyBorder="1" applyAlignment="1">
      <alignment vertical="center"/>
    </xf>
    <xf numFmtId="165" fontId="63" fillId="2" borderId="1" xfId="21" applyNumberFormat="1" applyFont="1" applyFill="1" applyBorder="1" applyAlignment="1">
      <alignment horizontal="center" vertical="center"/>
    </xf>
    <xf numFmtId="1" fontId="63" fillId="2" borderId="1" xfId="93" applyNumberFormat="1" applyFont="1" applyFill="1" applyBorder="1" applyAlignment="1">
      <alignment vertical="center"/>
    </xf>
    <xf numFmtId="9" fontId="63" fillId="2" borderId="1" xfId="91" applyFont="1" applyFill="1" applyBorder="1" applyAlignment="1">
      <alignment vertical="center"/>
    </xf>
    <xf numFmtId="1" fontId="63" fillId="2" borderId="1" xfId="93" applyNumberFormat="1" applyFont="1" applyFill="1" applyBorder="1" applyAlignment="1">
      <alignment vertical="center" wrapText="1"/>
    </xf>
    <xf numFmtId="164" fontId="59" fillId="2" borderId="1" xfId="93" applyFont="1" applyFill="1" applyBorder="1" applyAlignment="1">
      <alignment vertical="center"/>
    </xf>
    <xf numFmtId="10" fontId="63" fillId="2" borderId="1" xfId="91" applyNumberFormat="1" applyFont="1" applyFill="1" applyBorder="1" applyAlignment="1">
      <alignment vertical="center" wrapText="1"/>
    </xf>
    <xf numFmtId="0" fontId="59" fillId="2" borderId="0" xfId="35" applyFont="1" applyFill="1" applyAlignment="1">
      <alignment vertical="center"/>
    </xf>
    <xf numFmtId="49" fontId="11" fillId="2" borderId="1" xfId="35" applyNumberFormat="1" applyFont="1" applyFill="1" applyBorder="1" applyAlignment="1">
      <alignment horizontal="center" vertical="center" wrapText="1"/>
    </xf>
    <xf numFmtId="49" fontId="11" fillId="2" borderId="1" xfId="35" applyNumberFormat="1" applyFont="1" applyFill="1" applyBorder="1" applyAlignment="1">
      <alignment horizontal="left" vertical="center" wrapText="1"/>
    </xf>
    <xf numFmtId="0" fontId="7" fillId="2" borderId="1" xfId="35" applyFont="1" applyFill="1" applyBorder="1" applyAlignment="1">
      <alignment horizontal="center" vertical="center" wrapText="1"/>
    </xf>
    <xf numFmtId="1" fontId="43" fillId="2" borderId="1" xfId="35" applyNumberFormat="1" applyFont="1" applyFill="1" applyBorder="1" applyAlignment="1">
      <alignment horizontal="center" wrapText="1"/>
    </xf>
    <xf numFmtId="1" fontId="43" fillId="2" borderId="1" xfId="35" applyNumberFormat="1" applyFont="1" applyFill="1" applyBorder="1" applyAlignment="1">
      <alignment horizontal="center" vertical="center" wrapText="1"/>
    </xf>
    <xf numFmtId="0" fontId="5" fillId="3" borderId="0" xfId="32" applyNumberFormat="1" applyFont="1" applyFill="1" applyAlignment="1" applyProtection="1">
      <alignment horizontal="left" vertical="center" wrapText="1"/>
    </xf>
    <xf numFmtId="0" fontId="5" fillId="0" borderId="0" xfId="35" applyFont="1" applyFill="1" applyAlignment="1">
      <alignment horizontal="left"/>
    </xf>
    <xf numFmtId="0" fontId="6" fillId="0" borderId="0" xfId="32" applyNumberFormat="1" applyFont="1" applyFill="1" applyAlignment="1" applyProtection="1">
      <alignment horizontal="center" vertical="center"/>
    </xf>
    <xf numFmtId="0" fontId="9" fillId="0" borderId="0" xfId="32" applyNumberFormat="1" applyFont="1" applyFill="1" applyBorder="1" applyAlignment="1" applyProtection="1">
      <alignment horizontal="left" wrapText="1"/>
    </xf>
    <xf numFmtId="0" fontId="6" fillId="3" borderId="0" xfId="32" applyNumberFormat="1" applyFont="1" applyFill="1" applyBorder="1" applyAlignment="1" applyProtection="1">
      <alignment horizontal="center" vertical="center" wrapText="1"/>
    </xf>
    <xf numFmtId="0" fontId="60" fillId="2" borderId="2" xfId="0" applyFont="1" applyFill="1" applyBorder="1" applyAlignment="1">
      <alignment horizontal="left" vertical="top" wrapText="1"/>
    </xf>
    <xf numFmtId="0" fontId="60" fillId="2" borderId="3" xfId="0" applyFont="1" applyFill="1" applyBorder="1" applyAlignment="1">
      <alignment horizontal="left" vertical="top" wrapText="1"/>
    </xf>
    <xf numFmtId="49" fontId="6" fillId="2" borderId="6" xfId="35" applyNumberFormat="1" applyFont="1" applyFill="1" applyBorder="1" applyAlignment="1">
      <alignment horizontal="center" vertical="center" wrapText="1"/>
    </xf>
    <xf numFmtId="49" fontId="6" fillId="2" borderId="3" xfId="35" applyNumberFormat="1" applyFont="1" applyFill="1" applyBorder="1" applyAlignment="1">
      <alignment horizontal="center" vertical="center" wrapText="1"/>
    </xf>
    <xf numFmtId="0" fontId="10" fillId="0" borderId="5" xfId="32" applyNumberFormat="1" applyFont="1" applyFill="1" applyBorder="1" applyAlignment="1" applyProtection="1">
      <alignment horizontal="left" vertical="top" wrapText="1"/>
    </xf>
    <xf numFmtId="0" fontId="11" fillId="0" borderId="5" xfId="35" applyNumberFormat="1" applyFont="1" applyFill="1" applyBorder="1" applyAlignment="1" applyProtection="1">
      <alignment horizontal="center" vertical="top" wrapText="1"/>
    </xf>
    <xf numFmtId="1" fontId="15" fillId="2" borderId="6" xfId="93" applyNumberFormat="1" applyFont="1" applyFill="1" applyBorder="1" applyAlignment="1">
      <alignment horizontal="right" vertical="center" wrapText="1"/>
    </xf>
    <xf numFmtId="1" fontId="15" fillId="2" borderId="3" xfId="93" applyNumberFormat="1" applyFont="1" applyFill="1" applyBorder="1" applyAlignment="1">
      <alignment horizontal="right" vertical="center" wrapText="1"/>
    </xf>
    <xf numFmtId="10" fontId="15" fillId="2" borderId="6" xfId="91" applyNumberFormat="1" applyFont="1" applyFill="1" applyBorder="1" applyAlignment="1">
      <alignment horizontal="center" vertical="center" wrapText="1"/>
    </xf>
    <xf numFmtId="10" fontId="15" fillId="2" borderId="3" xfId="91" applyNumberFormat="1" applyFont="1" applyFill="1" applyBorder="1" applyAlignment="1">
      <alignment horizontal="center" vertical="center" wrapText="1"/>
    </xf>
    <xf numFmtId="0" fontId="43" fillId="2" borderId="6" xfId="35" applyFont="1" applyFill="1" applyBorder="1" applyAlignment="1">
      <alignment horizontal="center" vertical="center" wrapText="1"/>
    </xf>
    <xf numFmtId="0" fontId="43" fillId="2" borderId="3" xfId="35" applyFont="1" applyFill="1" applyBorder="1" applyAlignment="1">
      <alignment horizontal="center" vertical="center" wrapText="1"/>
    </xf>
    <xf numFmtId="0" fontId="40" fillId="2" borderId="6" xfId="35" applyFont="1" applyFill="1" applyBorder="1" applyAlignment="1">
      <alignment horizontal="center" vertical="center" wrapText="1"/>
    </xf>
    <xf numFmtId="0" fontId="40" fillId="2" borderId="3" xfId="35" applyFont="1" applyFill="1" applyBorder="1" applyAlignment="1">
      <alignment horizontal="center" vertical="center" wrapText="1"/>
    </xf>
    <xf numFmtId="1" fontId="40" fillId="2" borderId="6" xfId="93" applyNumberFormat="1" applyFont="1" applyFill="1" applyBorder="1" applyAlignment="1">
      <alignment horizontal="center" vertical="center" wrapText="1"/>
    </xf>
    <xf numFmtId="1" fontId="40" fillId="2" borderId="3" xfId="93" applyNumberFormat="1" applyFont="1" applyFill="1" applyBorder="1" applyAlignment="1">
      <alignment horizontal="center" vertical="center" wrapText="1"/>
    </xf>
    <xf numFmtId="9" fontId="40" fillId="2" borderId="6" xfId="91" applyFont="1" applyFill="1" applyBorder="1" applyAlignment="1">
      <alignment horizontal="center" vertical="center" wrapText="1"/>
    </xf>
    <xf numFmtId="9" fontId="40" fillId="2" borderId="3" xfId="91" applyFont="1" applyFill="1" applyBorder="1" applyAlignment="1">
      <alignment horizontal="center" vertical="center" wrapText="1"/>
    </xf>
  </cellXfs>
  <cellStyles count="94">
    <cellStyle name="Normal_meresha_07" xfId="1"/>
    <cellStyle name="Звичайний 10" xfId="2"/>
    <cellStyle name="Звичайний 11" xfId="3"/>
    <cellStyle name="Звичайний 12" xfId="4"/>
    <cellStyle name="Звичайний 13" xfId="5"/>
    <cellStyle name="Звичайний 14" xfId="6"/>
    <cellStyle name="Звичайний 15" xfId="7"/>
    <cellStyle name="Звичайний 16" xfId="8"/>
    <cellStyle name="Звичайний 17" xfId="9"/>
    <cellStyle name="Звичайний 18" xfId="10"/>
    <cellStyle name="Звичайний 19" xfId="11"/>
    <cellStyle name="Звичайний 2" xfId="12"/>
    <cellStyle name="Звичайний 20" xfId="13"/>
    <cellStyle name="Звичайний 3" xfId="14"/>
    <cellStyle name="Звичайний 4" xfId="15"/>
    <cellStyle name="Звичайний 5" xfId="16"/>
    <cellStyle name="Звичайний 6" xfId="17"/>
    <cellStyle name="Звичайний 7" xfId="18"/>
    <cellStyle name="Звичайний 8" xfId="19"/>
    <cellStyle name="Звичайний 9" xfId="20"/>
    <cellStyle name="Звичайний_Додаток _ 3 зм_ни 4575" xfId="21"/>
    <cellStyle name="Обычный" xfId="0" builtinId="0"/>
    <cellStyle name="Обычный 10" xfId="22"/>
    <cellStyle name="Обычный 11" xfId="23"/>
    <cellStyle name="Обычный 117" xfId="24"/>
    <cellStyle name="Обычный 12" xfId="25"/>
    <cellStyle name="Обычный 13" xfId="26"/>
    <cellStyle name="Обычный 13 2" xfId="27"/>
    <cellStyle name="Обычный 14" xfId="28"/>
    <cellStyle name="Обычный 15" xfId="29"/>
    <cellStyle name="Обычный 15 2" xfId="30"/>
    <cellStyle name="Обычный 16" xfId="31"/>
    <cellStyle name="Обычный 17" xfId="32"/>
    <cellStyle name="Обычный 18" xfId="33"/>
    <cellStyle name="Обычный 19" xfId="34"/>
    <cellStyle name="Обычный 2" xfId="35"/>
    <cellStyle name="Обычный 20" xfId="36"/>
    <cellStyle name="Обычный 20 2" xfId="37"/>
    <cellStyle name="Обычный 21" xfId="38"/>
    <cellStyle name="Обычный 22" xfId="39"/>
    <cellStyle name="Обычный 23" xfId="40"/>
    <cellStyle name="Обычный 25" xfId="41"/>
    <cellStyle name="Обычный 26" xfId="42"/>
    <cellStyle name="Обычный 27" xfId="43"/>
    <cellStyle name="Обычный 28" xfId="44"/>
    <cellStyle name="Обычный 29" xfId="45"/>
    <cellStyle name="Обычный 3" xfId="46"/>
    <cellStyle name="Обычный 30" xfId="47"/>
    <cellStyle name="Обычный 31" xfId="48"/>
    <cellStyle name="Обычный 32" xfId="49"/>
    <cellStyle name="Обычный 33" xfId="50"/>
    <cellStyle name="Обычный 34" xfId="51"/>
    <cellStyle name="Обычный 35" xfId="52"/>
    <cellStyle name="Обычный 36" xfId="53"/>
    <cellStyle name="Обычный 37" xfId="54"/>
    <cellStyle name="Обычный 38" xfId="55"/>
    <cellStyle name="Обычный 39" xfId="56"/>
    <cellStyle name="Обычный 4" xfId="57"/>
    <cellStyle name="Обычный 4 2" xfId="58"/>
    <cellStyle name="Обычный 40" xfId="59"/>
    <cellStyle name="Обычный 41" xfId="60"/>
    <cellStyle name="Обычный 42" xfId="61"/>
    <cellStyle name="Обычный 43" xfId="62"/>
    <cellStyle name="Обычный 44" xfId="63"/>
    <cellStyle name="Обычный 45" xfId="64"/>
    <cellStyle name="Обычный 47" xfId="65"/>
    <cellStyle name="Обычный 48" xfId="66"/>
    <cellStyle name="Обычный 49" xfId="67"/>
    <cellStyle name="Обычный 5" xfId="68"/>
    <cellStyle name="Обычный 50" xfId="69"/>
    <cellStyle name="Обычный 51" xfId="70"/>
    <cellStyle name="Обычный 52" xfId="71"/>
    <cellStyle name="Обычный 54" xfId="72"/>
    <cellStyle name="Обычный 55" xfId="73"/>
    <cellStyle name="Обычный 56" xfId="74"/>
    <cellStyle name="Обычный 57" xfId="75"/>
    <cellStyle name="Обычный 58" xfId="76"/>
    <cellStyle name="Обычный 59" xfId="77"/>
    <cellStyle name="Обычный 6" xfId="78"/>
    <cellStyle name="Обычный 63" xfId="79"/>
    <cellStyle name="Обычный 7" xfId="80"/>
    <cellStyle name="Обычный 76" xfId="81"/>
    <cellStyle name="Обычный 77" xfId="82"/>
    <cellStyle name="Обычный 78" xfId="83"/>
    <cellStyle name="Обычный 8" xfId="84"/>
    <cellStyle name="Обычный 84" xfId="85"/>
    <cellStyle name="Обычный 86" xfId="86"/>
    <cellStyle name="Обычный 87 5" xfId="87"/>
    <cellStyle name="Обычный 88" xfId="88"/>
    <cellStyle name="Обычный 89 3" xfId="89"/>
    <cellStyle name="Обычный 9" xfId="90"/>
    <cellStyle name="Процентный" xfId="91" builtinId="5"/>
    <cellStyle name="Стиль 1" xfId="92"/>
    <cellStyle name="Финансовый" xfId="9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Y901"/>
  <sheetViews>
    <sheetView tabSelected="1" view="pageBreakPreview" topLeftCell="E1" zoomScale="68" zoomScaleNormal="60" zoomScaleSheetLayoutView="68" zoomScalePageLayoutView="79" workbookViewId="0">
      <selection activeCell="A4" sqref="A4:V4"/>
    </sheetView>
  </sheetViews>
  <sheetFormatPr defaultRowHeight="20.25" outlineLevelRow="1" outlineLevelCol="1"/>
  <cols>
    <col min="1" max="1" width="15.5703125" style="1" customWidth="1"/>
    <col min="2" max="2" width="10.85546875" style="1" customWidth="1"/>
    <col min="3" max="3" width="9.7109375" style="2" customWidth="1"/>
    <col min="4" max="4" width="41.5703125" style="3" customWidth="1"/>
    <col min="5" max="5" width="79" style="2" customWidth="1"/>
    <col min="6" max="6" width="23" style="4" customWidth="1"/>
    <col min="7" max="7" width="25.140625" style="621" customWidth="1"/>
    <col min="8" max="8" width="23" style="5" customWidth="1"/>
    <col min="9" max="9" width="28.140625" style="621" customWidth="1"/>
    <col min="10" max="10" width="26.5703125" style="6" hidden="1" customWidth="1" outlineLevel="1"/>
    <col min="11" max="11" width="25.7109375" style="6" hidden="1" customWidth="1" outlineLevel="1"/>
    <col min="12" max="12" width="26.42578125" style="6" hidden="1" customWidth="1" outlineLevel="1"/>
    <col min="13" max="13" width="25.28515625" style="6" hidden="1" customWidth="1" outlineLevel="1"/>
    <col min="14" max="15" width="25.5703125" style="6" hidden="1" customWidth="1" outlineLevel="1"/>
    <col min="16" max="16" width="23.5703125" style="6" hidden="1" customWidth="1" outlineLevel="1"/>
    <col min="17" max="17" width="25.7109375" style="6" hidden="1" customWidth="1" outlineLevel="1"/>
    <col min="18" max="18" width="23" style="6" hidden="1" customWidth="1" outlineLevel="1"/>
    <col min="19" max="19" width="24.140625" style="6" hidden="1" customWidth="1" outlineLevel="1"/>
    <col min="20" max="20" width="21.28515625" style="6" hidden="1" customWidth="1" outlineLevel="1"/>
    <col min="21" max="21" width="21.85546875" style="6" hidden="1" customWidth="1" outlineLevel="1"/>
    <col min="22" max="22" width="28.140625" style="634" customWidth="1" collapsed="1"/>
    <col min="23" max="23" width="9.140625" style="7"/>
    <col min="24" max="24" width="12.42578125" style="7" bestFit="1" customWidth="1"/>
    <col min="25" max="16384" width="9.140625" style="7"/>
  </cols>
  <sheetData>
    <row r="1" spans="1:22">
      <c r="I1" s="792" t="s">
        <v>97</v>
      </c>
    </row>
    <row r="2" spans="1:22">
      <c r="I2" s="868" t="s">
        <v>98</v>
      </c>
      <c r="J2" s="868"/>
      <c r="K2" s="868"/>
      <c r="L2" s="868"/>
      <c r="M2" s="868"/>
      <c r="N2" s="868"/>
      <c r="O2" s="868"/>
      <c r="P2" s="868"/>
      <c r="Q2" s="868"/>
      <c r="R2" s="868"/>
      <c r="S2" s="868"/>
      <c r="T2" s="868"/>
      <c r="U2" s="868"/>
      <c r="V2" s="868"/>
    </row>
    <row r="3" spans="1:22" ht="20.25" customHeight="1">
      <c r="A3" s="870"/>
      <c r="B3" s="870"/>
      <c r="C3" s="870"/>
      <c r="D3" s="870"/>
      <c r="E3" s="870"/>
      <c r="F3" s="870"/>
      <c r="G3" s="870"/>
      <c r="H3" s="870"/>
      <c r="I3" s="869" t="s">
        <v>463</v>
      </c>
      <c r="J3" s="869"/>
      <c r="K3" s="869"/>
      <c r="L3" s="869"/>
      <c r="M3" s="869"/>
      <c r="N3" s="869"/>
      <c r="O3" s="869"/>
      <c r="P3" s="869"/>
      <c r="Q3" s="869"/>
      <c r="R3" s="869"/>
      <c r="S3" s="869"/>
      <c r="T3" s="869"/>
      <c r="U3" s="869"/>
      <c r="V3" s="869"/>
    </row>
    <row r="4" spans="1:22" ht="42" customHeight="1">
      <c r="A4" s="870" t="s">
        <v>124</v>
      </c>
      <c r="B4" s="870"/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0"/>
      <c r="N4" s="870"/>
      <c r="O4" s="870"/>
      <c r="P4" s="870"/>
      <c r="Q4" s="870"/>
      <c r="R4" s="870"/>
      <c r="S4" s="870"/>
      <c r="T4" s="870"/>
      <c r="U4" s="870"/>
      <c r="V4" s="870"/>
    </row>
    <row r="5" spans="1:22" ht="41.25" customHeight="1">
      <c r="A5" s="872" t="s">
        <v>125</v>
      </c>
      <c r="B5" s="872"/>
      <c r="C5" s="872"/>
      <c r="D5" s="872"/>
      <c r="E5" s="872"/>
      <c r="F5" s="872"/>
      <c r="G5" s="872"/>
      <c r="H5" s="872"/>
      <c r="I5" s="872"/>
      <c r="J5" s="872"/>
      <c r="K5" s="872"/>
      <c r="L5" s="872"/>
      <c r="M5" s="872"/>
      <c r="N5" s="872"/>
      <c r="O5" s="872"/>
      <c r="P5" s="872"/>
      <c r="Q5" s="872"/>
      <c r="R5" s="872"/>
      <c r="S5" s="872"/>
      <c r="T5" s="872"/>
      <c r="U5" s="872"/>
      <c r="V5" s="872"/>
    </row>
    <row r="6" spans="1:22" ht="20.25" customHeight="1">
      <c r="A6" s="871">
        <v>12213100000</v>
      </c>
      <c r="B6" s="871"/>
      <c r="E6" s="7"/>
      <c r="F6" s="8"/>
      <c r="G6" s="671"/>
      <c r="H6" s="9"/>
    </row>
    <row r="7" spans="1:22" ht="47.25" customHeight="1">
      <c r="A7" s="877" t="s">
        <v>126</v>
      </c>
      <c r="B7" s="877"/>
      <c r="C7" s="10"/>
      <c r="D7" s="11"/>
      <c r="E7" s="878"/>
      <c r="F7" s="878"/>
      <c r="G7" s="878"/>
      <c r="H7" s="878"/>
      <c r="I7" s="793"/>
      <c r="V7" s="635" t="s">
        <v>127</v>
      </c>
    </row>
    <row r="8" spans="1:22" s="12" customFormat="1" ht="162" customHeight="1">
      <c r="A8" s="847" t="s">
        <v>102</v>
      </c>
      <c r="B8" s="848" t="s">
        <v>128</v>
      </c>
      <c r="C8" s="848" t="s">
        <v>129</v>
      </c>
      <c r="D8" s="849" t="s">
        <v>130</v>
      </c>
      <c r="E8" s="849" t="s">
        <v>130</v>
      </c>
      <c r="F8" s="849" t="s">
        <v>131</v>
      </c>
      <c r="G8" s="850" t="s">
        <v>132</v>
      </c>
      <c r="H8" s="851" t="s">
        <v>133</v>
      </c>
      <c r="I8" s="850" t="s">
        <v>134</v>
      </c>
      <c r="J8" s="852">
        <v>1</v>
      </c>
      <c r="K8" s="852">
        <v>2</v>
      </c>
      <c r="L8" s="852">
        <v>3</v>
      </c>
      <c r="M8" s="852">
        <v>4</v>
      </c>
      <c r="N8" s="852">
        <v>5</v>
      </c>
      <c r="O8" s="852">
        <v>6</v>
      </c>
      <c r="P8" s="852">
        <v>7</v>
      </c>
      <c r="Q8" s="852">
        <v>8</v>
      </c>
      <c r="R8" s="852">
        <v>9</v>
      </c>
      <c r="S8" s="852">
        <v>10</v>
      </c>
      <c r="T8" s="852">
        <v>11</v>
      </c>
      <c r="U8" s="852">
        <v>12</v>
      </c>
      <c r="V8" s="853" t="s">
        <v>135</v>
      </c>
    </row>
    <row r="9" spans="1:22" s="14" customFormat="1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0.08</v>
      </c>
      <c r="I9" s="13">
        <v>9</v>
      </c>
      <c r="J9" s="13">
        <v>17.920000000000002</v>
      </c>
      <c r="K9" s="13">
        <v>26.84</v>
      </c>
      <c r="L9" s="13">
        <v>35.76</v>
      </c>
      <c r="M9" s="13">
        <v>44.68</v>
      </c>
      <c r="N9" s="13">
        <v>53.6</v>
      </c>
      <c r="O9" s="13">
        <v>62.52</v>
      </c>
      <c r="P9" s="13">
        <v>71.44</v>
      </c>
      <c r="Q9" s="13">
        <v>80.36</v>
      </c>
      <c r="R9" s="13">
        <v>89.28</v>
      </c>
      <c r="S9" s="13">
        <v>98.2</v>
      </c>
      <c r="T9" s="13">
        <v>107.12</v>
      </c>
      <c r="U9" s="13">
        <v>116.04</v>
      </c>
      <c r="V9" s="13">
        <v>10</v>
      </c>
    </row>
    <row r="10" spans="1:22" s="862" customFormat="1" ht="94.5" customHeight="1">
      <c r="A10" s="854" t="s">
        <v>136</v>
      </c>
      <c r="B10" s="854"/>
      <c r="C10" s="854"/>
      <c r="D10" s="865" t="s">
        <v>115</v>
      </c>
      <c r="E10" s="855"/>
      <c r="F10" s="856"/>
      <c r="G10" s="857"/>
      <c r="H10" s="858"/>
      <c r="I10" s="859">
        <f t="shared" ref="I10:I73" si="0">+J10+K10+L10+M10+N10+O10+P10+Q10+R10+S10+T10+U10</f>
        <v>100631462</v>
      </c>
      <c r="J10" s="860">
        <f t="shared" ref="J10:U10" si="1">J11+J51+J94+J108+J125+J128+J134+J144+J167+J175+J204</f>
        <v>24205280</v>
      </c>
      <c r="K10" s="860">
        <f t="shared" si="1"/>
        <v>7994270</v>
      </c>
      <c r="L10" s="860">
        <f t="shared" si="1"/>
        <v>56968912</v>
      </c>
      <c r="M10" s="860">
        <f t="shared" si="1"/>
        <v>1020000</v>
      </c>
      <c r="N10" s="860">
        <f t="shared" si="1"/>
        <v>8000</v>
      </c>
      <c r="O10" s="860">
        <f t="shared" si="1"/>
        <v>133000</v>
      </c>
      <c r="P10" s="860">
        <f t="shared" si="1"/>
        <v>1772706</v>
      </c>
      <c r="Q10" s="860">
        <f t="shared" si="1"/>
        <v>3537412</v>
      </c>
      <c r="R10" s="860">
        <f t="shared" si="1"/>
        <v>133000</v>
      </c>
      <c r="S10" s="860">
        <f t="shared" si="1"/>
        <v>4713882</v>
      </c>
      <c r="T10" s="860">
        <f t="shared" si="1"/>
        <v>10000</v>
      </c>
      <c r="U10" s="860">
        <f t="shared" si="1"/>
        <v>135000</v>
      </c>
      <c r="V10" s="861"/>
    </row>
    <row r="11" spans="1:22" s="20" customFormat="1" ht="90" outlineLevel="1">
      <c r="A11" s="863" t="s">
        <v>137</v>
      </c>
      <c r="B11" s="863" t="s">
        <v>138</v>
      </c>
      <c r="C11" s="863" t="s">
        <v>139</v>
      </c>
      <c r="D11" s="864" t="s">
        <v>140</v>
      </c>
      <c r="E11" s="22"/>
      <c r="F11" s="16"/>
      <c r="G11" s="672"/>
      <c r="H11" s="17"/>
      <c r="I11" s="782">
        <f t="shared" si="0"/>
        <v>875000</v>
      </c>
      <c r="J11" s="19">
        <f t="shared" ref="J11:U11" si="2">J12+J16+J27+J37+J40</f>
        <v>0</v>
      </c>
      <c r="K11" s="19">
        <f t="shared" si="2"/>
        <v>0</v>
      </c>
      <c r="L11" s="19">
        <f t="shared" si="2"/>
        <v>15000</v>
      </c>
      <c r="M11" s="19">
        <f t="shared" si="2"/>
        <v>860000</v>
      </c>
      <c r="N11" s="19">
        <f t="shared" si="2"/>
        <v>0</v>
      </c>
      <c r="O11" s="19">
        <f t="shared" si="2"/>
        <v>0</v>
      </c>
      <c r="P11" s="19">
        <f t="shared" si="2"/>
        <v>0</v>
      </c>
      <c r="Q11" s="19">
        <f t="shared" si="2"/>
        <v>0</v>
      </c>
      <c r="R11" s="19">
        <f t="shared" si="2"/>
        <v>0</v>
      </c>
      <c r="S11" s="19">
        <f t="shared" si="2"/>
        <v>0</v>
      </c>
      <c r="T11" s="19">
        <f t="shared" si="2"/>
        <v>0</v>
      </c>
      <c r="U11" s="19">
        <f t="shared" si="2"/>
        <v>0</v>
      </c>
      <c r="V11" s="636"/>
    </row>
    <row r="12" spans="1:22" s="29" customFormat="1" ht="60.75" hidden="1" outlineLevel="1">
      <c r="A12" s="23">
        <v>3131</v>
      </c>
      <c r="B12" s="23"/>
      <c r="C12" s="23"/>
      <c r="D12" s="24" t="s">
        <v>141</v>
      </c>
      <c r="E12" s="25"/>
      <c r="F12" s="26"/>
      <c r="G12" s="673"/>
      <c r="H12" s="27"/>
      <c r="I12" s="794">
        <f t="shared" si="0"/>
        <v>0</v>
      </c>
      <c r="J12" s="28">
        <f>SUM(J13:J15)</f>
        <v>0</v>
      </c>
      <c r="K12" s="28">
        <f t="shared" ref="K12:U12" si="3">SUM(K13:K15)</f>
        <v>0</v>
      </c>
      <c r="L12" s="28">
        <f t="shared" si="3"/>
        <v>0</v>
      </c>
      <c r="M12" s="28">
        <f t="shared" si="3"/>
        <v>0</v>
      </c>
      <c r="N12" s="28">
        <f t="shared" si="3"/>
        <v>0</v>
      </c>
      <c r="O12" s="28">
        <f t="shared" si="3"/>
        <v>0</v>
      </c>
      <c r="P12" s="28">
        <f t="shared" si="3"/>
        <v>0</v>
      </c>
      <c r="Q12" s="28">
        <f t="shared" si="3"/>
        <v>0</v>
      </c>
      <c r="R12" s="28">
        <f t="shared" si="3"/>
        <v>0</v>
      </c>
      <c r="S12" s="28">
        <f t="shared" si="3"/>
        <v>0</v>
      </c>
      <c r="T12" s="28">
        <f t="shared" si="3"/>
        <v>0</v>
      </c>
      <c r="U12" s="28">
        <f t="shared" si="3"/>
        <v>0</v>
      </c>
      <c r="V12" s="637"/>
    </row>
    <row r="13" spans="1:22" s="36" customFormat="1" hidden="1" outlineLevel="1">
      <c r="A13" s="30"/>
      <c r="B13" s="30"/>
      <c r="C13" s="15"/>
      <c r="D13" s="31"/>
      <c r="E13" s="32"/>
      <c r="F13" s="33"/>
      <c r="G13" s="674"/>
      <c r="H13" s="34"/>
      <c r="I13" s="782">
        <f t="shared" si="0"/>
        <v>0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36"/>
    </row>
    <row r="14" spans="1:22" s="36" customFormat="1" hidden="1" outlineLevel="1">
      <c r="A14" s="30"/>
      <c r="B14" s="30"/>
      <c r="C14" s="15"/>
      <c r="D14" s="31"/>
      <c r="E14" s="37"/>
      <c r="F14" s="33"/>
      <c r="G14" s="675"/>
      <c r="H14" s="38"/>
      <c r="I14" s="782">
        <f t="shared" si="0"/>
        <v>0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36"/>
    </row>
    <row r="15" spans="1:22" s="36" customFormat="1" hidden="1" outlineLevel="1">
      <c r="A15" s="30"/>
      <c r="B15" s="30"/>
      <c r="C15" s="15"/>
      <c r="D15" s="31"/>
      <c r="E15" s="39"/>
      <c r="F15" s="40"/>
      <c r="G15" s="676"/>
      <c r="H15" s="41"/>
      <c r="I15" s="782">
        <f t="shared" si="0"/>
        <v>0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36"/>
    </row>
    <row r="16" spans="1:22" s="29" customFormat="1" ht="40.5" hidden="1" outlineLevel="1">
      <c r="A16" s="23">
        <v>3132</v>
      </c>
      <c r="B16" s="23"/>
      <c r="C16" s="23"/>
      <c r="D16" s="42" t="s">
        <v>142</v>
      </c>
      <c r="E16" s="25"/>
      <c r="F16" s="26"/>
      <c r="G16" s="673"/>
      <c r="H16" s="27"/>
      <c r="I16" s="794">
        <f t="shared" si="0"/>
        <v>0</v>
      </c>
      <c r="J16" s="28">
        <f>SUM(J17:J26)</f>
        <v>0</v>
      </c>
      <c r="K16" s="28">
        <f t="shared" ref="K16:U16" si="4">SUM(K17:K26)</f>
        <v>0</v>
      </c>
      <c r="L16" s="28">
        <f t="shared" si="4"/>
        <v>0</v>
      </c>
      <c r="M16" s="28">
        <f t="shared" si="4"/>
        <v>0</v>
      </c>
      <c r="N16" s="28">
        <f t="shared" si="4"/>
        <v>0</v>
      </c>
      <c r="O16" s="28">
        <f t="shared" si="4"/>
        <v>0</v>
      </c>
      <c r="P16" s="28">
        <f t="shared" si="4"/>
        <v>0</v>
      </c>
      <c r="Q16" s="28">
        <f t="shared" si="4"/>
        <v>0</v>
      </c>
      <c r="R16" s="28">
        <f t="shared" si="4"/>
        <v>0</v>
      </c>
      <c r="S16" s="28">
        <f t="shared" si="4"/>
        <v>0</v>
      </c>
      <c r="T16" s="28">
        <f t="shared" si="4"/>
        <v>0</v>
      </c>
      <c r="U16" s="28">
        <f t="shared" si="4"/>
        <v>0</v>
      </c>
      <c r="V16" s="637"/>
    </row>
    <row r="17" spans="1:22" s="36" customFormat="1" hidden="1" outlineLevel="1">
      <c r="A17" s="30"/>
      <c r="B17" s="30"/>
      <c r="C17" s="30"/>
      <c r="D17" s="43"/>
      <c r="E17" s="44"/>
      <c r="F17" s="45"/>
      <c r="G17" s="677"/>
      <c r="H17" s="46"/>
      <c r="I17" s="795">
        <f t="shared" si="0"/>
        <v>0</v>
      </c>
      <c r="J17" s="48"/>
      <c r="K17" s="48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38"/>
    </row>
    <row r="18" spans="1:22" s="36" customFormat="1" hidden="1" outlineLevel="1">
      <c r="A18" s="30"/>
      <c r="B18" s="30"/>
      <c r="C18" s="30"/>
      <c r="D18" s="43"/>
      <c r="E18" s="44"/>
      <c r="F18" s="45"/>
      <c r="G18" s="677"/>
      <c r="H18" s="46"/>
      <c r="I18" s="795">
        <f t="shared" si="0"/>
        <v>0</v>
      </c>
      <c r="J18" s="48"/>
      <c r="K18" s="48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38"/>
    </row>
    <row r="19" spans="1:22" s="36" customFormat="1" hidden="1" outlineLevel="1">
      <c r="A19" s="30"/>
      <c r="B19" s="30"/>
      <c r="C19" s="30"/>
      <c r="D19" s="43"/>
      <c r="E19" s="44"/>
      <c r="F19" s="45"/>
      <c r="G19" s="677"/>
      <c r="H19" s="46"/>
      <c r="I19" s="795">
        <f t="shared" si="0"/>
        <v>0</v>
      </c>
      <c r="J19" s="49"/>
      <c r="K19" s="35"/>
      <c r="L19" s="49"/>
      <c r="M19" s="48"/>
      <c r="N19" s="48"/>
      <c r="O19" s="35"/>
      <c r="P19" s="35"/>
      <c r="Q19" s="35"/>
      <c r="R19" s="35"/>
      <c r="S19" s="35"/>
      <c r="T19" s="35"/>
      <c r="U19" s="35"/>
      <c r="V19" s="638"/>
    </row>
    <row r="20" spans="1:22" s="36" customFormat="1" hidden="1" outlineLevel="1">
      <c r="A20" s="30"/>
      <c r="B20" s="30"/>
      <c r="C20" s="30"/>
      <c r="D20" s="43"/>
      <c r="E20" s="44"/>
      <c r="F20" s="45"/>
      <c r="G20" s="677"/>
      <c r="H20" s="46"/>
      <c r="I20" s="795">
        <f t="shared" si="0"/>
        <v>0</v>
      </c>
      <c r="J20" s="48"/>
      <c r="K20" s="48"/>
      <c r="L20" s="48"/>
      <c r="M20" s="48"/>
      <c r="N20" s="48"/>
      <c r="O20" s="35"/>
      <c r="P20" s="35"/>
      <c r="Q20" s="35"/>
      <c r="R20" s="35"/>
      <c r="S20" s="35"/>
      <c r="T20" s="35"/>
      <c r="U20" s="35"/>
      <c r="V20" s="638"/>
    </row>
    <row r="21" spans="1:22" s="36" customFormat="1" hidden="1" outlineLevel="1">
      <c r="A21" s="30"/>
      <c r="B21" s="30"/>
      <c r="C21" s="30"/>
      <c r="D21" s="43"/>
      <c r="E21" s="44"/>
      <c r="F21" s="45"/>
      <c r="G21" s="677"/>
      <c r="H21" s="46"/>
      <c r="I21" s="795">
        <f t="shared" si="0"/>
        <v>0</v>
      </c>
      <c r="J21" s="48"/>
      <c r="K21" s="48"/>
      <c r="L21" s="48"/>
      <c r="M21" s="48"/>
      <c r="N21" s="48"/>
      <c r="O21" s="35"/>
      <c r="P21" s="35"/>
      <c r="Q21" s="35"/>
      <c r="R21" s="35"/>
      <c r="S21" s="35"/>
      <c r="T21" s="35"/>
      <c r="U21" s="35"/>
      <c r="V21" s="638"/>
    </row>
    <row r="22" spans="1:22" s="36" customFormat="1" hidden="1" outlineLevel="1">
      <c r="A22" s="30"/>
      <c r="B22" s="30"/>
      <c r="C22" s="30"/>
      <c r="D22" s="43"/>
      <c r="E22" s="44"/>
      <c r="F22" s="45"/>
      <c r="G22" s="677"/>
      <c r="H22" s="46"/>
      <c r="I22" s="795">
        <f t="shared" si="0"/>
        <v>0</v>
      </c>
      <c r="J22" s="48"/>
      <c r="K22" s="48"/>
      <c r="L22" s="48"/>
      <c r="M22" s="48"/>
      <c r="N22" s="48"/>
      <c r="O22" s="35"/>
      <c r="P22" s="35"/>
      <c r="Q22" s="35"/>
      <c r="R22" s="35"/>
      <c r="S22" s="35"/>
      <c r="T22" s="35"/>
      <c r="U22" s="35"/>
      <c r="V22" s="638"/>
    </row>
    <row r="23" spans="1:22" s="36" customFormat="1" hidden="1" outlineLevel="1">
      <c r="A23" s="30"/>
      <c r="B23" s="30"/>
      <c r="C23" s="30"/>
      <c r="D23" s="43"/>
      <c r="E23" s="50"/>
      <c r="F23" s="51"/>
      <c r="G23" s="678"/>
      <c r="H23" s="52"/>
      <c r="I23" s="795">
        <f t="shared" si="0"/>
        <v>0</v>
      </c>
      <c r="J23" s="48"/>
      <c r="K23" s="48"/>
      <c r="L23" s="48"/>
      <c r="M23" s="48"/>
      <c r="N23" s="48"/>
      <c r="O23" s="35"/>
      <c r="P23" s="35"/>
      <c r="Q23" s="35"/>
      <c r="R23" s="35"/>
      <c r="S23" s="35"/>
      <c r="T23" s="35"/>
      <c r="U23" s="35"/>
      <c r="V23" s="638"/>
    </row>
    <row r="24" spans="1:22" s="36" customFormat="1" hidden="1" outlineLevel="1">
      <c r="A24" s="30"/>
      <c r="B24" s="30"/>
      <c r="C24" s="30"/>
      <c r="D24" s="43"/>
      <c r="E24" s="50"/>
      <c r="F24" s="51"/>
      <c r="G24" s="678"/>
      <c r="H24" s="52"/>
      <c r="I24" s="795">
        <f t="shared" si="0"/>
        <v>0</v>
      </c>
      <c r="J24" s="48"/>
      <c r="K24" s="48"/>
      <c r="L24" s="48"/>
      <c r="M24" s="48"/>
      <c r="N24" s="48"/>
      <c r="O24" s="35"/>
      <c r="P24" s="35"/>
      <c r="Q24" s="35"/>
      <c r="R24" s="35"/>
      <c r="S24" s="35"/>
      <c r="T24" s="35"/>
      <c r="U24" s="35"/>
      <c r="V24" s="638"/>
    </row>
    <row r="25" spans="1:22" s="36" customFormat="1" hidden="1" outlineLevel="1">
      <c r="A25" s="30"/>
      <c r="B25" s="30"/>
      <c r="C25" s="30"/>
      <c r="D25" s="43"/>
      <c r="E25" s="44"/>
      <c r="F25" s="45"/>
      <c r="G25" s="677"/>
      <c r="H25" s="46"/>
      <c r="I25" s="795">
        <f t="shared" si="0"/>
        <v>0</v>
      </c>
      <c r="J25" s="48"/>
      <c r="K25" s="35"/>
      <c r="L25" s="48"/>
      <c r="M25" s="48"/>
      <c r="N25" s="35"/>
      <c r="O25" s="35"/>
      <c r="P25" s="35"/>
      <c r="Q25" s="35"/>
      <c r="R25" s="35"/>
      <c r="S25" s="35"/>
      <c r="T25" s="35"/>
      <c r="U25" s="35"/>
      <c r="V25" s="638"/>
    </row>
    <row r="26" spans="1:22" s="36" customFormat="1" hidden="1" outlineLevel="1">
      <c r="A26" s="30"/>
      <c r="B26" s="30"/>
      <c r="C26" s="30"/>
      <c r="D26" s="43"/>
      <c r="E26" s="53"/>
      <c r="F26" s="54"/>
      <c r="G26" s="677"/>
      <c r="H26" s="46"/>
      <c r="I26" s="795">
        <f t="shared" si="0"/>
        <v>0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38"/>
    </row>
    <row r="27" spans="1:22" s="61" customFormat="1" ht="41.25" outlineLevel="1">
      <c r="A27" s="55">
        <v>3122</v>
      </c>
      <c r="B27" s="55"/>
      <c r="C27" s="55"/>
      <c r="D27" s="56" t="s">
        <v>143</v>
      </c>
      <c r="E27" s="57"/>
      <c r="F27" s="58"/>
      <c r="G27" s="679"/>
      <c r="H27" s="59"/>
      <c r="I27" s="780">
        <f t="shared" si="0"/>
        <v>875000</v>
      </c>
      <c r="J27" s="60">
        <f>SUM(J28:J36)</f>
        <v>0</v>
      </c>
      <c r="K27" s="60">
        <f t="shared" ref="K27:U27" si="5">SUM(K28:K36)</f>
        <v>0</v>
      </c>
      <c r="L27" s="60">
        <f t="shared" si="5"/>
        <v>15000</v>
      </c>
      <c r="M27" s="60">
        <f t="shared" si="5"/>
        <v>860000</v>
      </c>
      <c r="N27" s="60">
        <f t="shared" si="5"/>
        <v>0</v>
      </c>
      <c r="O27" s="60">
        <f t="shared" si="5"/>
        <v>0</v>
      </c>
      <c r="P27" s="60">
        <f t="shared" si="5"/>
        <v>0</v>
      </c>
      <c r="Q27" s="60">
        <f t="shared" si="5"/>
        <v>0</v>
      </c>
      <c r="R27" s="60">
        <f t="shared" si="5"/>
        <v>0</v>
      </c>
      <c r="S27" s="60">
        <f t="shared" si="5"/>
        <v>0</v>
      </c>
      <c r="T27" s="60">
        <f t="shared" si="5"/>
        <v>0</v>
      </c>
      <c r="U27" s="60">
        <f t="shared" si="5"/>
        <v>0</v>
      </c>
      <c r="V27" s="639"/>
    </row>
    <row r="28" spans="1:22" s="67" customFormat="1" ht="38.25" customHeight="1" outlineLevel="1">
      <c r="A28" s="62"/>
      <c r="B28" s="62"/>
      <c r="C28" s="62"/>
      <c r="D28" s="63"/>
      <c r="E28" s="64" t="s">
        <v>144</v>
      </c>
      <c r="F28" s="65">
        <v>2020</v>
      </c>
      <c r="G28" s="680">
        <v>302506</v>
      </c>
      <c r="H28" s="817">
        <v>0</v>
      </c>
      <c r="I28" s="796">
        <f t="shared" si="0"/>
        <v>15000</v>
      </c>
      <c r="J28" s="66"/>
      <c r="K28" s="66"/>
      <c r="L28" s="66">
        <v>15000</v>
      </c>
      <c r="M28" s="66"/>
      <c r="N28" s="66"/>
      <c r="O28" s="66"/>
      <c r="P28" s="66"/>
      <c r="Q28" s="66"/>
      <c r="R28" s="66"/>
      <c r="S28" s="66"/>
      <c r="T28" s="66"/>
      <c r="U28" s="66"/>
      <c r="V28" s="624">
        <v>100</v>
      </c>
    </row>
    <row r="29" spans="1:22" s="67" customFormat="1" ht="38.25" outlineLevel="1">
      <c r="A29" s="62"/>
      <c r="B29" s="62"/>
      <c r="C29" s="62"/>
      <c r="D29" s="63"/>
      <c r="E29" s="68" t="s">
        <v>145</v>
      </c>
      <c r="F29" s="69">
        <v>2020</v>
      </c>
      <c r="G29" s="681">
        <v>1250000</v>
      </c>
      <c r="H29" s="818">
        <v>0</v>
      </c>
      <c r="I29" s="796">
        <f t="shared" si="0"/>
        <v>500000</v>
      </c>
      <c r="J29" s="66"/>
      <c r="K29" s="66"/>
      <c r="L29" s="66"/>
      <c r="M29" s="66">
        <v>500000</v>
      </c>
      <c r="N29" s="66"/>
      <c r="O29" s="66"/>
      <c r="P29" s="66"/>
      <c r="Q29" s="66"/>
      <c r="R29" s="66"/>
      <c r="S29" s="66"/>
      <c r="T29" s="66"/>
      <c r="U29" s="66"/>
      <c r="V29" s="624">
        <v>100</v>
      </c>
    </row>
    <row r="30" spans="1:22" s="67" customFormat="1" ht="39" outlineLevel="1">
      <c r="A30" s="62"/>
      <c r="B30" s="62"/>
      <c r="C30" s="62"/>
      <c r="D30" s="63"/>
      <c r="E30" s="68" t="s">
        <v>146</v>
      </c>
      <c r="F30" s="69">
        <v>2020</v>
      </c>
      <c r="G30" s="681">
        <v>640000</v>
      </c>
      <c r="H30" s="818">
        <v>0</v>
      </c>
      <c r="I30" s="796">
        <f t="shared" si="0"/>
        <v>360000</v>
      </c>
      <c r="J30" s="66"/>
      <c r="K30" s="66"/>
      <c r="L30" s="66"/>
      <c r="M30" s="66">
        <v>360000</v>
      </c>
      <c r="N30" s="66"/>
      <c r="O30" s="66"/>
      <c r="P30" s="66"/>
      <c r="Q30" s="66"/>
      <c r="R30" s="66"/>
      <c r="S30" s="66"/>
      <c r="T30" s="66"/>
      <c r="U30" s="66"/>
      <c r="V30" s="624">
        <v>100</v>
      </c>
    </row>
    <row r="31" spans="1:22" hidden="1" outlineLevel="1">
      <c r="A31" s="70"/>
      <c r="B31" s="70"/>
      <c r="C31" s="70"/>
      <c r="D31" s="63"/>
      <c r="E31" s="71"/>
      <c r="F31" s="72"/>
      <c r="G31" s="682"/>
      <c r="H31" s="73"/>
      <c r="I31" s="797">
        <f t="shared" si="0"/>
        <v>0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641"/>
    </row>
    <row r="32" spans="1:22" hidden="1" outlineLevel="1">
      <c r="A32" s="70"/>
      <c r="B32" s="70"/>
      <c r="C32" s="70"/>
      <c r="D32" s="63"/>
      <c r="E32" s="71"/>
      <c r="F32" s="72"/>
      <c r="G32" s="682"/>
      <c r="H32" s="73"/>
      <c r="I32" s="797">
        <f t="shared" si="0"/>
        <v>0</v>
      </c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641"/>
    </row>
    <row r="33" spans="1:22" hidden="1" outlineLevel="1">
      <c r="A33" s="70"/>
      <c r="B33" s="70"/>
      <c r="C33" s="70"/>
      <c r="D33" s="63"/>
      <c r="E33" s="71"/>
      <c r="F33" s="72"/>
      <c r="G33" s="682"/>
      <c r="H33" s="73"/>
      <c r="I33" s="797">
        <f t="shared" si="0"/>
        <v>0</v>
      </c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641"/>
    </row>
    <row r="34" spans="1:22" hidden="1" outlineLevel="1">
      <c r="A34" s="70"/>
      <c r="B34" s="70"/>
      <c r="C34" s="70"/>
      <c r="D34" s="63"/>
      <c r="E34" s="75"/>
      <c r="F34" s="76"/>
      <c r="G34" s="683"/>
      <c r="H34" s="77"/>
      <c r="I34" s="797">
        <f t="shared" si="0"/>
        <v>0</v>
      </c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641"/>
    </row>
    <row r="35" spans="1:22" hidden="1" outlineLevel="1">
      <c r="A35" s="70"/>
      <c r="B35" s="70"/>
      <c r="C35" s="70"/>
      <c r="D35" s="63"/>
      <c r="E35" s="75"/>
      <c r="F35" s="76"/>
      <c r="G35" s="683"/>
      <c r="H35" s="77"/>
      <c r="I35" s="797">
        <f t="shared" si="0"/>
        <v>0</v>
      </c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641"/>
    </row>
    <row r="36" spans="1:22" hidden="1" outlineLevel="1">
      <c r="A36" s="70"/>
      <c r="B36" s="70"/>
      <c r="C36" s="70"/>
      <c r="D36" s="63"/>
      <c r="E36" s="78"/>
      <c r="F36" s="79"/>
      <c r="G36" s="684"/>
      <c r="H36" s="80"/>
      <c r="I36" s="797">
        <f t="shared" si="0"/>
        <v>0</v>
      </c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641"/>
    </row>
    <row r="37" spans="1:22" s="87" customFormat="1" ht="40.5" hidden="1" outlineLevel="1">
      <c r="A37" s="81">
        <v>3141</v>
      </c>
      <c r="B37" s="81"/>
      <c r="C37" s="81"/>
      <c r="D37" s="82" t="s">
        <v>147</v>
      </c>
      <c r="E37" s="83"/>
      <c r="F37" s="84"/>
      <c r="G37" s="685"/>
      <c r="H37" s="85"/>
      <c r="I37" s="798">
        <f t="shared" si="0"/>
        <v>0</v>
      </c>
      <c r="J37" s="86">
        <f>SUM(J38:J39)</f>
        <v>0</v>
      </c>
      <c r="K37" s="86">
        <f t="shared" ref="K37:U37" si="6">SUM(K38:K39)</f>
        <v>0</v>
      </c>
      <c r="L37" s="86">
        <f t="shared" si="6"/>
        <v>0</v>
      </c>
      <c r="M37" s="86">
        <f t="shared" si="6"/>
        <v>0</v>
      </c>
      <c r="N37" s="86">
        <f t="shared" si="6"/>
        <v>0</v>
      </c>
      <c r="O37" s="86">
        <f t="shared" si="6"/>
        <v>0</v>
      </c>
      <c r="P37" s="86">
        <f t="shared" si="6"/>
        <v>0</v>
      </c>
      <c r="Q37" s="86">
        <f t="shared" si="6"/>
        <v>0</v>
      </c>
      <c r="R37" s="86">
        <f t="shared" si="6"/>
        <v>0</v>
      </c>
      <c r="S37" s="86">
        <f t="shared" si="6"/>
        <v>0</v>
      </c>
      <c r="T37" s="86">
        <f t="shared" si="6"/>
        <v>0</v>
      </c>
      <c r="U37" s="86">
        <f t="shared" si="6"/>
        <v>0</v>
      </c>
      <c r="V37" s="642"/>
    </row>
    <row r="38" spans="1:22" hidden="1" outlineLevel="1">
      <c r="A38" s="70"/>
      <c r="B38" s="70"/>
      <c r="C38" s="70"/>
      <c r="D38" s="63"/>
      <c r="E38" s="88"/>
      <c r="F38" s="89"/>
      <c r="G38" s="686"/>
      <c r="H38" s="90"/>
      <c r="I38" s="797">
        <f t="shared" si="0"/>
        <v>0</v>
      </c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641"/>
    </row>
    <row r="39" spans="1:22" hidden="1" outlineLevel="1">
      <c r="A39" s="70"/>
      <c r="B39" s="70"/>
      <c r="C39" s="70"/>
      <c r="D39" s="63"/>
      <c r="E39" s="78"/>
      <c r="F39" s="79"/>
      <c r="G39" s="684"/>
      <c r="H39" s="80"/>
      <c r="I39" s="797">
        <f t="shared" si="0"/>
        <v>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641"/>
    </row>
    <row r="40" spans="1:22" s="87" customFormat="1" ht="40.5" hidden="1" outlineLevel="1">
      <c r="A40" s="81">
        <v>3142</v>
      </c>
      <c r="B40" s="81"/>
      <c r="C40" s="81"/>
      <c r="D40" s="82" t="s">
        <v>148</v>
      </c>
      <c r="E40" s="83"/>
      <c r="F40" s="84"/>
      <c r="G40" s="685"/>
      <c r="H40" s="85"/>
      <c r="I40" s="798">
        <f t="shared" si="0"/>
        <v>0</v>
      </c>
      <c r="J40" s="86">
        <f>SUM(J41:J50)</f>
        <v>0</v>
      </c>
      <c r="K40" s="86">
        <f t="shared" ref="K40:U40" si="7">SUM(K41:K50)</f>
        <v>0</v>
      </c>
      <c r="L40" s="86">
        <f t="shared" si="7"/>
        <v>0</v>
      </c>
      <c r="M40" s="86">
        <f t="shared" si="7"/>
        <v>0</v>
      </c>
      <c r="N40" s="86">
        <f t="shared" si="7"/>
        <v>0</v>
      </c>
      <c r="O40" s="86">
        <f t="shared" si="7"/>
        <v>0</v>
      </c>
      <c r="P40" s="86">
        <f t="shared" si="7"/>
        <v>0</v>
      </c>
      <c r="Q40" s="86">
        <f t="shared" si="7"/>
        <v>0</v>
      </c>
      <c r="R40" s="86">
        <f t="shared" si="7"/>
        <v>0</v>
      </c>
      <c r="S40" s="86">
        <f t="shared" si="7"/>
        <v>0</v>
      </c>
      <c r="T40" s="86">
        <f t="shared" si="7"/>
        <v>0</v>
      </c>
      <c r="U40" s="86">
        <f t="shared" si="7"/>
        <v>0</v>
      </c>
      <c r="V40" s="642"/>
    </row>
    <row r="41" spans="1:22" hidden="1" outlineLevel="1">
      <c r="A41" s="70"/>
      <c r="B41" s="70"/>
      <c r="C41" s="70"/>
      <c r="D41" s="63"/>
      <c r="E41" s="71"/>
      <c r="F41" s="72"/>
      <c r="G41" s="682"/>
      <c r="H41" s="73"/>
      <c r="I41" s="797">
        <f t="shared" si="0"/>
        <v>0</v>
      </c>
      <c r="J41" s="91"/>
      <c r="K41" s="91"/>
      <c r="L41" s="91"/>
      <c r="M41" s="91"/>
      <c r="N41" s="74"/>
      <c r="O41" s="74"/>
      <c r="P41" s="74"/>
      <c r="Q41" s="74"/>
      <c r="R41" s="74"/>
      <c r="S41" s="74"/>
      <c r="T41" s="74"/>
      <c r="U41" s="74"/>
      <c r="V41" s="641"/>
    </row>
    <row r="42" spans="1:22" hidden="1" outlineLevel="1">
      <c r="A42" s="70"/>
      <c r="B42" s="70"/>
      <c r="C42" s="70"/>
      <c r="D42" s="63"/>
      <c r="E42" s="71"/>
      <c r="F42" s="72"/>
      <c r="G42" s="682"/>
      <c r="H42" s="73"/>
      <c r="I42" s="797">
        <f t="shared" si="0"/>
        <v>0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641"/>
    </row>
    <row r="43" spans="1:22" hidden="1" outlineLevel="1">
      <c r="A43" s="70"/>
      <c r="B43" s="70"/>
      <c r="C43" s="70"/>
      <c r="D43" s="63"/>
      <c r="E43" s="71"/>
      <c r="F43" s="72"/>
      <c r="G43" s="682"/>
      <c r="H43" s="73"/>
      <c r="I43" s="797">
        <f t="shared" si="0"/>
        <v>0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641"/>
    </row>
    <row r="44" spans="1:22" hidden="1" outlineLevel="1">
      <c r="A44" s="70"/>
      <c r="B44" s="70"/>
      <c r="C44" s="70"/>
      <c r="D44" s="63"/>
      <c r="E44" s="71"/>
      <c r="F44" s="72"/>
      <c r="G44" s="682"/>
      <c r="H44" s="73"/>
      <c r="I44" s="797">
        <f t="shared" si="0"/>
        <v>0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641"/>
    </row>
    <row r="45" spans="1:22" hidden="1" outlineLevel="1">
      <c r="A45" s="70"/>
      <c r="B45" s="70"/>
      <c r="C45" s="70"/>
      <c r="D45" s="63"/>
      <c r="E45" s="71"/>
      <c r="F45" s="72"/>
      <c r="G45" s="682"/>
      <c r="H45" s="73"/>
      <c r="I45" s="797">
        <f t="shared" si="0"/>
        <v>0</v>
      </c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641"/>
    </row>
    <row r="46" spans="1:22" hidden="1" outlineLevel="1">
      <c r="A46" s="70"/>
      <c r="B46" s="70"/>
      <c r="C46" s="70"/>
      <c r="D46" s="63"/>
      <c r="E46" s="71"/>
      <c r="F46" s="72"/>
      <c r="G46" s="682"/>
      <c r="H46" s="73"/>
      <c r="I46" s="797">
        <f t="shared" si="0"/>
        <v>0</v>
      </c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641"/>
    </row>
    <row r="47" spans="1:22" hidden="1" outlineLevel="1">
      <c r="A47" s="70"/>
      <c r="B47" s="70"/>
      <c r="C47" s="70"/>
      <c r="D47" s="63"/>
      <c r="E47" s="92"/>
      <c r="F47" s="93"/>
      <c r="G47" s="687"/>
      <c r="H47" s="94"/>
      <c r="I47" s="797">
        <f t="shared" si="0"/>
        <v>0</v>
      </c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641"/>
    </row>
    <row r="48" spans="1:22" hidden="1" outlineLevel="1">
      <c r="A48" s="70"/>
      <c r="B48" s="70"/>
      <c r="C48" s="70"/>
      <c r="D48" s="63"/>
      <c r="E48" s="92"/>
      <c r="F48" s="93"/>
      <c r="G48" s="687"/>
      <c r="H48" s="94"/>
      <c r="I48" s="797">
        <f t="shared" si="0"/>
        <v>0</v>
      </c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641"/>
    </row>
    <row r="49" spans="1:22" hidden="1" outlineLevel="1">
      <c r="A49" s="70"/>
      <c r="B49" s="70"/>
      <c r="C49" s="70"/>
      <c r="D49" s="63"/>
      <c r="E49" s="95"/>
      <c r="F49" s="96"/>
      <c r="G49" s="688"/>
      <c r="H49" s="97"/>
      <c r="I49" s="797">
        <f t="shared" si="0"/>
        <v>0</v>
      </c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641"/>
    </row>
    <row r="50" spans="1:22" hidden="1" outlineLevel="1">
      <c r="A50" s="70"/>
      <c r="B50" s="70"/>
      <c r="C50" s="70"/>
      <c r="D50" s="63"/>
      <c r="E50" s="92"/>
      <c r="F50" s="93"/>
      <c r="G50" s="687"/>
      <c r="H50" s="94"/>
      <c r="I50" s="797">
        <f t="shared" si="0"/>
        <v>0</v>
      </c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641"/>
    </row>
    <row r="51" spans="1:22" s="20" customFormat="1" ht="60.75" outlineLevel="1">
      <c r="A51" s="15">
        <v>1517310</v>
      </c>
      <c r="B51" s="15" t="s">
        <v>149</v>
      </c>
      <c r="C51" s="15" t="s">
        <v>150</v>
      </c>
      <c r="D51" s="21" t="s">
        <v>151</v>
      </c>
      <c r="E51" s="22"/>
      <c r="F51" s="16"/>
      <c r="G51" s="672"/>
      <c r="H51" s="17"/>
      <c r="I51" s="782">
        <f t="shared" si="0"/>
        <v>63274345</v>
      </c>
      <c r="J51" s="19">
        <f t="shared" ref="J51:U51" si="8">J52+J89</f>
        <v>8080280</v>
      </c>
      <c r="K51" s="19">
        <f t="shared" si="8"/>
        <v>8000</v>
      </c>
      <c r="L51" s="19">
        <f t="shared" si="8"/>
        <v>54583065</v>
      </c>
      <c r="M51" s="19">
        <f t="shared" si="8"/>
        <v>160000</v>
      </c>
      <c r="N51" s="19">
        <f t="shared" si="8"/>
        <v>8000</v>
      </c>
      <c r="O51" s="19">
        <f t="shared" si="8"/>
        <v>133000</v>
      </c>
      <c r="P51" s="19">
        <f t="shared" si="8"/>
        <v>8000</v>
      </c>
      <c r="Q51" s="19">
        <f t="shared" si="8"/>
        <v>8000</v>
      </c>
      <c r="R51" s="19">
        <f t="shared" si="8"/>
        <v>133000</v>
      </c>
      <c r="S51" s="19">
        <f t="shared" si="8"/>
        <v>8000</v>
      </c>
      <c r="T51" s="19">
        <f t="shared" si="8"/>
        <v>10000</v>
      </c>
      <c r="U51" s="19">
        <f t="shared" si="8"/>
        <v>135000</v>
      </c>
      <c r="V51" s="636"/>
    </row>
    <row r="52" spans="1:22" s="61" customFormat="1" ht="41.25" outlineLevel="1">
      <c r="A52" s="55">
        <v>3132</v>
      </c>
      <c r="B52" s="55"/>
      <c r="C52" s="55"/>
      <c r="D52" s="24" t="s">
        <v>152</v>
      </c>
      <c r="E52" s="98"/>
      <c r="F52" s="99"/>
      <c r="G52" s="689"/>
      <c r="H52" s="100"/>
      <c r="I52" s="780">
        <f t="shared" si="0"/>
        <v>59352065</v>
      </c>
      <c r="J52" s="60">
        <f>SUM(J53:J88)</f>
        <v>4478000</v>
      </c>
      <c r="K52" s="60">
        <f t="shared" ref="K52:U52" si="9">SUM(K53:K88)</f>
        <v>8000</v>
      </c>
      <c r="L52" s="60">
        <f t="shared" si="9"/>
        <v>54263065</v>
      </c>
      <c r="M52" s="60">
        <f t="shared" si="9"/>
        <v>160000</v>
      </c>
      <c r="N52" s="60">
        <f t="shared" si="9"/>
        <v>8000</v>
      </c>
      <c r="O52" s="60">
        <f t="shared" si="9"/>
        <v>133000</v>
      </c>
      <c r="P52" s="60">
        <f t="shared" si="9"/>
        <v>8000</v>
      </c>
      <c r="Q52" s="60">
        <f t="shared" si="9"/>
        <v>8000</v>
      </c>
      <c r="R52" s="60">
        <f t="shared" si="9"/>
        <v>133000</v>
      </c>
      <c r="S52" s="60">
        <f t="shared" si="9"/>
        <v>8000</v>
      </c>
      <c r="T52" s="60">
        <f t="shared" si="9"/>
        <v>10000</v>
      </c>
      <c r="U52" s="60">
        <f t="shared" si="9"/>
        <v>135000</v>
      </c>
      <c r="V52" s="639"/>
    </row>
    <row r="53" spans="1:22" s="67" customFormat="1" outlineLevel="1">
      <c r="A53" s="62"/>
      <c r="B53" s="62"/>
      <c r="C53" s="62"/>
      <c r="D53" s="63"/>
      <c r="E53" s="68" t="s">
        <v>153</v>
      </c>
      <c r="F53" s="69">
        <v>2020</v>
      </c>
      <c r="G53" s="681">
        <v>1490000</v>
      </c>
      <c r="H53" s="818">
        <v>0</v>
      </c>
      <c r="I53" s="796">
        <f t="shared" si="0"/>
        <v>1490000</v>
      </c>
      <c r="J53" s="66">
        <v>1490000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24">
        <v>100</v>
      </c>
    </row>
    <row r="54" spans="1:22" s="67" customFormat="1" outlineLevel="1">
      <c r="A54" s="62"/>
      <c r="B54" s="62"/>
      <c r="C54" s="62"/>
      <c r="D54" s="63"/>
      <c r="E54" s="68" t="s">
        <v>154</v>
      </c>
      <c r="F54" s="69">
        <v>2020</v>
      </c>
      <c r="G54" s="681">
        <v>1490000</v>
      </c>
      <c r="H54" s="818">
        <v>0</v>
      </c>
      <c r="I54" s="796">
        <f t="shared" si="0"/>
        <v>1490000</v>
      </c>
      <c r="J54" s="66">
        <v>1490000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24">
        <v>100</v>
      </c>
    </row>
    <row r="55" spans="1:22" s="67" customFormat="1" outlineLevel="1">
      <c r="A55" s="62"/>
      <c r="B55" s="62"/>
      <c r="C55" s="62"/>
      <c r="D55" s="63"/>
      <c r="E55" s="68" t="s">
        <v>155</v>
      </c>
      <c r="F55" s="69">
        <v>2020</v>
      </c>
      <c r="G55" s="681">
        <v>1490000</v>
      </c>
      <c r="H55" s="818">
        <v>0</v>
      </c>
      <c r="I55" s="796">
        <f t="shared" si="0"/>
        <v>1490000</v>
      </c>
      <c r="J55" s="66">
        <v>1490000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24">
        <v>100</v>
      </c>
    </row>
    <row r="56" spans="1:22" s="67" customFormat="1" ht="37.5" outlineLevel="1">
      <c r="A56" s="62"/>
      <c r="B56" s="62"/>
      <c r="C56" s="62"/>
      <c r="D56" s="63"/>
      <c r="E56" s="68" t="s">
        <v>156</v>
      </c>
      <c r="F56" s="69">
        <v>2020</v>
      </c>
      <c r="G56" s="681">
        <v>111000</v>
      </c>
      <c r="H56" s="818">
        <v>0</v>
      </c>
      <c r="I56" s="796">
        <f t="shared" si="0"/>
        <v>111000</v>
      </c>
      <c r="J56" s="66"/>
      <c r="K56" s="66"/>
      <c r="L56" s="66">
        <v>111000</v>
      </c>
      <c r="M56" s="66"/>
      <c r="N56" s="66"/>
      <c r="O56" s="66"/>
      <c r="P56" s="66"/>
      <c r="Q56" s="66"/>
      <c r="R56" s="66"/>
      <c r="S56" s="66"/>
      <c r="T56" s="66"/>
      <c r="U56" s="66"/>
      <c r="V56" s="624">
        <v>100</v>
      </c>
    </row>
    <row r="57" spans="1:22" s="67" customFormat="1" ht="37.5" outlineLevel="1">
      <c r="A57" s="62"/>
      <c r="B57" s="62"/>
      <c r="C57" s="62"/>
      <c r="D57" s="63"/>
      <c r="E57" s="68" t="s">
        <v>157</v>
      </c>
      <c r="F57" s="69">
        <v>2020</v>
      </c>
      <c r="G57" s="681">
        <v>900000</v>
      </c>
      <c r="H57" s="818">
        <v>0</v>
      </c>
      <c r="I57" s="796">
        <f t="shared" si="0"/>
        <v>900000</v>
      </c>
      <c r="J57" s="66"/>
      <c r="K57" s="66"/>
      <c r="L57" s="66">
        <v>900000</v>
      </c>
      <c r="M57" s="66"/>
      <c r="N57" s="66"/>
      <c r="O57" s="66"/>
      <c r="P57" s="66"/>
      <c r="Q57" s="66"/>
      <c r="R57" s="66"/>
      <c r="S57" s="66"/>
      <c r="T57" s="66"/>
      <c r="U57" s="66"/>
      <c r="V57" s="624">
        <v>100</v>
      </c>
    </row>
    <row r="58" spans="1:22" s="67" customFormat="1" ht="37.5" outlineLevel="1">
      <c r="A58" s="62"/>
      <c r="B58" s="62"/>
      <c r="C58" s="62"/>
      <c r="D58" s="63"/>
      <c r="E58" s="68" t="s">
        <v>158</v>
      </c>
      <c r="F58" s="69">
        <v>2020</v>
      </c>
      <c r="G58" s="681">
        <v>441000</v>
      </c>
      <c r="H58" s="818">
        <v>0</v>
      </c>
      <c r="I58" s="796">
        <f t="shared" si="0"/>
        <v>441000</v>
      </c>
      <c r="J58" s="66"/>
      <c r="K58" s="66"/>
      <c r="L58" s="66">
        <v>441000</v>
      </c>
      <c r="M58" s="66"/>
      <c r="N58" s="66"/>
      <c r="O58" s="66"/>
      <c r="P58" s="66"/>
      <c r="Q58" s="66"/>
      <c r="R58" s="66"/>
      <c r="S58" s="66"/>
      <c r="T58" s="66"/>
      <c r="U58" s="66"/>
      <c r="V58" s="624">
        <v>100</v>
      </c>
    </row>
    <row r="59" spans="1:22" s="67" customFormat="1" ht="37.5" outlineLevel="1">
      <c r="A59" s="62"/>
      <c r="B59" s="62"/>
      <c r="C59" s="62"/>
      <c r="D59" s="63"/>
      <c r="E59" s="68" t="s">
        <v>159</v>
      </c>
      <c r="F59" s="69">
        <v>2020</v>
      </c>
      <c r="G59" s="681">
        <v>1017000</v>
      </c>
      <c r="H59" s="818">
        <v>0</v>
      </c>
      <c r="I59" s="796">
        <f t="shared" si="0"/>
        <v>1017000</v>
      </c>
      <c r="J59" s="66"/>
      <c r="K59" s="66"/>
      <c r="L59" s="66">
        <v>1017000</v>
      </c>
      <c r="M59" s="66"/>
      <c r="N59" s="66"/>
      <c r="O59" s="66"/>
      <c r="P59" s="66"/>
      <c r="Q59" s="66"/>
      <c r="R59" s="66"/>
      <c r="S59" s="66"/>
      <c r="T59" s="66"/>
      <c r="U59" s="66"/>
      <c r="V59" s="624">
        <v>100</v>
      </c>
    </row>
    <row r="60" spans="1:22" s="67" customFormat="1" outlineLevel="1">
      <c r="A60" s="62"/>
      <c r="B60" s="62"/>
      <c r="C60" s="62"/>
      <c r="D60" s="63"/>
      <c r="E60" s="68" t="s">
        <v>160</v>
      </c>
      <c r="F60" s="69">
        <v>2020</v>
      </c>
      <c r="G60" s="681">
        <v>818000</v>
      </c>
      <c r="H60" s="818">
        <v>0</v>
      </c>
      <c r="I60" s="796">
        <f t="shared" si="0"/>
        <v>818000</v>
      </c>
      <c r="J60" s="66"/>
      <c r="K60" s="66"/>
      <c r="L60" s="66">
        <v>818000</v>
      </c>
      <c r="M60" s="66"/>
      <c r="N60" s="66"/>
      <c r="O60" s="66"/>
      <c r="P60" s="66"/>
      <c r="Q60" s="66"/>
      <c r="R60" s="66"/>
      <c r="S60" s="66"/>
      <c r="T60" s="66"/>
      <c r="U60" s="66"/>
      <c r="V60" s="624">
        <v>100</v>
      </c>
    </row>
    <row r="61" spans="1:22" s="67" customFormat="1" ht="37.5" outlineLevel="1">
      <c r="A61" s="62"/>
      <c r="B61" s="62"/>
      <c r="C61" s="62"/>
      <c r="D61" s="63"/>
      <c r="E61" s="68" t="s">
        <v>161</v>
      </c>
      <c r="F61" s="69">
        <v>2020</v>
      </c>
      <c r="G61" s="681">
        <v>1480000</v>
      </c>
      <c r="H61" s="818">
        <v>0</v>
      </c>
      <c r="I61" s="796">
        <f t="shared" si="0"/>
        <v>1480000</v>
      </c>
      <c r="J61" s="66"/>
      <c r="K61" s="66"/>
      <c r="L61" s="66">
        <v>1480000</v>
      </c>
      <c r="M61" s="66"/>
      <c r="N61" s="66"/>
      <c r="O61" s="66"/>
      <c r="P61" s="66"/>
      <c r="Q61" s="66"/>
      <c r="R61" s="66"/>
      <c r="S61" s="66"/>
      <c r="T61" s="66"/>
      <c r="U61" s="66"/>
      <c r="V61" s="624">
        <v>100</v>
      </c>
    </row>
    <row r="62" spans="1:22" s="67" customFormat="1" ht="37.5" outlineLevel="1">
      <c r="A62" s="62"/>
      <c r="B62" s="62"/>
      <c r="C62" s="62"/>
      <c r="D62" s="63"/>
      <c r="E62" s="68" t="s">
        <v>162</v>
      </c>
      <c r="F62" s="69">
        <v>2020</v>
      </c>
      <c r="G62" s="681">
        <v>1480000</v>
      </c>
      <c r="H62" s="818">
        <v>0</v>
      </c>
      <c r="I62" s="796">
        <f t="shared" si="0"/>
        <v>1480000</v>
      </c>
      <c r="J62" s="66"/>
      <c r="K62" s="66"/>
      <c r="L62" s="66">
        <v>1480000</v>
      </c>
      <c r="M62" s="66"/>
      <c r="N62" s="66"/>
      <c r="O62" s="66"/>
      <c r="P62" s="66"/>
      <c r="Q62" s="66"/>
      <c r="R62" s="66"/>
      <c r="S62" s="66"/>
      <c r="T62" s="66"/>
      <c r="U62" s="66"/>
      <c r="V62" s="624">
        <v>100</v>
      </c>
    </row>
    <row r="63" spans="1:22" s="67" customFormat="1" ht="37.5" outlineLevel="1">
      <c r="A63" s="62"/>
      <c r="B63" s="62"/>
      <c r="C63" s="62"/>
      <c r="D63" s="63"/>
      <c r="E63" s="68" t="s">
        <v>163</v>
      </c>
      <c r="F63" s="69">
        <v>2020</v>
      </c>
      <c r="G63" s="681">
        <v>1465000</v>
      </c>
      <c r="H63" s="818">
        <v>0</v>
      </c>
      <c r="I63" s="796">
        <f t="shared" si="0"/>
        <v>1465000</v>
      </c>
      <c r="J63" s="66"/>
      <c r="K63" s="66"/>
      <c r="L63" s="66">
        <v>1465000</v>
      </c>
      <c r="M63" s="66"/>
      <c r="N63" s="66"/>
      <c r="O63" s="66"/>
      <c r="P63" s="66"/>
      <c r="Q63" s="66"/>
      <c r="R63" s="66"/>
      <c r="S63" s="66"/>
      <c r="T63" s="66"/>
      <c r="U63" s="66"/>
      <c r="V63" s="624">
        <v>100</v>
      </c>
    </row>
    <row r="64" spans="1:22" s="67" customFormat="1" ht="37.5" outlineLevel="1">
      <c r="A64" s="62"/>
      <c r="B64" s="62"/>
      <c r="C64" s="62"/>
      <c r="D64" s="63"/>
      <c r="E64" s="68" t="s">
        <v>164</v>
      </c>
      <c r="F64" s="69">
        <v>2020</v>
      </c>
      <c r="G64" s="681">
        <v>1465000</v>
      </c>
      <c r="H64" s="818">
        <v>0</v>
      </c>
      <c r="I64" s="796">
        <f t="shared" si="0"/>
        <v>1465000</v>
      </c>
      <c r="J64" s="66"/>
      <c r="K64" s="66"/>
      <c r="L64" s="66">
        <v>1465000</v>
      </c>
      <c r="M64" s="66"/>
      <c r="N64" s="66"/>
      <c r="O64" s="66"/>
      <c r="P64" s="66"/>
      <c r="Q64" s="66"/>
      <c r="R64" s="66"/>
      <c r="S64" s="66"/>
      <c r="T64" s="66"/>
      <c r="U64" s="66"/>
      <c r="V64" s="624">
        <v>100</v>
      </c>
    </row>
    <row r="65" spans="1:22" s="67" customFormat="1" ht="37.5" outlineLevel="1">
      <c r="A65" s="62"/>
      <c r="B65" s="62"/>
      <c r="C65" s="62"/>
      <c r="D65" s="63"/>
      <c r="E65" s="68" t="s">
        <v>165</v>
      </c>
      <c r="F65" s="69">
        <v>2020</v>
      </c>
      <c r="G65" s="681">
        <v>1450000</v>
      </c>
      <c r="H65" s="818">
        <v>0</v>
      </c>
      <c r="I65" s="796">
        <f t="shared" si="0"/>
        <v>1450000</v>
      </c>
      <c r="J65" s="66"/>
      <c r="K65" s="66"/>
      <c r="L65" s="66">
        <v>1450000</v>
      </c>
      <c r="M65" s="66"/>
      <c r="N65" s="66"/>
      <c r="O65" s="66"/>
      <c r="P65" s="66"/>
      <c r="Q65" s="66"/>
      <c r="R65" s="66"/>
      <c r="S65" s="66"/>
      <c r="T65" s="66"/>
      <c r="U65" s="66"/>
      <c r="V65" s="624">
        <v>100</v>
      </c>
    </row>
    <row r="66" spans="1:22" s="67" customFormat="1" ht="37.5" outlineLevel="1">
      <c r="A66" s="62"/>
      <c r="B66" s="62"/>
      <c r="C66" s="62"/>
      <c r="D66" s="63"/>
      <c r="E66" s="68" t="s">
        <v>166</v>
      </c>
      <c r="F66" s="69">
        <v>2020</v>
      </c>
      <c r="G66" s="681">
        <v>1480000</v>
      </c>
      <c r="H66" s="818">
        <v>0</v>
      </c>
      <c r="I66" s="796">
        <f t="shared" si="0"/>
        <v>1480000</v>
      </c>
      <c r="J66" s="66"/>
      <c r="K66" s="66"/>
      <c r="L66" s="66">
        <v>1480000</v>
      </c>
      <c r="M66" s="66"/>
      <c r="N66" s="66"/>
      <c r="O66" s="66"/>
      <c r="P66" s="66"/>
      <c r="Q66" s="66"/>
      <c r="R66" s="66"/>
      <c r="S66" s="66"/>
      <c r="T66" s="66"/>
      <c r="U66" s="66"/>
      <c r="V66" s="624">
        <v>100</v>
      </c>
    </row>
    <row r="67" spans="1:22" s="67" customFormat="1" outlineLevel="1">
      <c r="A67" s="62"/>
      <c r="B67" s="62"/>
      <c r="C67" s="62"/>
      <c r="D67" s="63"/>
      <c r="E67" s="68" t="s">
        <v>167</v>
      </c>
      <c r="F67" s="69">
        <v>2020</v>
      </c>
      <c r="G67" s="681">
        <v>400000</v>
      </c>
      <c r="H67" s="818">
        <v>0</v>
      </c>
      <c r="I67" s="796">
        <f t="shared" si="0"/>
        <v>400000</v>
      </c>
      <c r="J67" s="66"/>
      <c r="K67" s="66"/>
      <c r="L67" s="66">
        <v>400000</v>
      </c>
      <c r="M67" s="66"/>
      <c r="N67" s="66"/>
      <c r="O67" s="66"/>
      <c r="P67" s="66"/>
      <c r="Q67" s="66"/>
      <c r="R67" s="66"/>
      <c r="S67" s="66"/>
      <c r="T67" s="66"/>
      <c r="U67" s="66"/>
      <c r="V67" s="624">
        <v>100</v>
      </c>
    </row>
    <row r="68" spans="1:22" s="67" customFormat="1" outlineLevel="1">
      <c r="A68" s="62"/>
      <c r="B68" s="62"/>
      <c r="C68" s="62"/>
      <c r="D68" s="63"/>
      <c r="E68" s="68" t="s">
        <v>168</v>
      </c>
      <c r="F68" s="69">
        <v>2020</v>
      </c>
      <c r="G68" s="681">
        <v>1310000</v>
      </c>
      <c r="H68" s="818">
        <v>0</v>
      </c>
      <c r="I68" s="796">
        <f t="shared" si="0"/>
        <v>1310000</v>
      </c>
      <c r="J68" s="66"/>
      <c r="K68" s="66"/>
      <c r="L68" s="66">
        <v>1310000</v>
      </c>
      <c r="M68" s="66"/>
      <c r="N68" s="66"/>
      <c r="O68" s="66"/>
      <c r="P68" s="66"/>
      <c r="Q68" s="66"/>
      <c r="R68" s="66"/>
      <c r="S68" s="66"/>
      <c r="T68" s="66"/>
      <c r="U68" s="66"/>
      <c r="V68" s="624">
        <v>100</v>
      </c>
    </row>
    <row r="69" spans="1:22" s="67" customFormat="1" outlineLevel="1">
      <c r="A69" s="62"/>
      <c r="B69" s="62"/>
      <c r="C69" s="62"/>
      <c r="D69" s="63"/>
      <c r="E69" s="68" t="s">
        <v>169</v>
      </c>
      <c r="F69" s="69">
        <v>2020</v>
      </c>
      <c r="G69" s="681">
        <v>320000</v>
      </c>
      <c r="H69" s="818">
        <v>0</v>
      </c>
      <c r="I69" s="796">
        <f t="shared" si="0"/>
        <v>320000</v>
      </c>
      <c r="J69" s="66"/>
      <c r="K69" s="66"/>
      <c r="L69" s="66">
        <v>320000</v>
      </c>
      <c r="M69" s="66"/>
      <c r="N69" s="66"/>
      <c r="O69" s="66"/>
      <c r="P69" s="66"/>
      <c r="Q69" s="66"/>
      <c r="R69" s="66"/>
      <c r="S69" s="66"/>
      <c r="T69" s="66"/>
      <c r="U69" s="66"/>
      <c r="V69" s="624">
        <v>100</v>
      </c>
    </row>
    <row r="70" spans="1:22" s="67" customFormat="1" outlineLevel="1">
      <c r="A70" s="62"/>
      <c r="B70" s="62"/>
      <c r="C70" s="62"/>
      <c r="D70" s="63"/>
      <c r="E70" s="68" t="s">
        <v>170</v>
      </c>
      <c r="F70" s="69">
        <v>2020</v>
      </c>
      <c r="G70" s="681">
        <v>300000</v>
      </c>
      <c r="H70" s="818">
        <v>0</v>
      </c>
      <c r="I70" s="796">
        <f t="shared" si="0"/>
        <v>300000</v>
      </c>
      <c r="J70" s="66"/>
      <c r="K70" s="66"/>
      <c r="L70" s="66">
        <v>300000</v>
      </c>
      <c r="M70" s="66"/>
      <c r="N70" s="66"/>
      <c r="O70" s="66"/>
      <c r="P70" s="66"/>
      <c r="Q70" s="66"/>
      <c r="R70" s="66"/>
      <c r="S70" s="66"/>
      <c r="T70" s="66"/>
      <c r="U70" s="66"/>
      <c r="V70" s="624">
        <v>100</v>
      </c>
    </row>
    <row r="71" spans="1:22" s="67" customFormat="1" ht="37.5" outlineLevel="1">
      <c r="A71" s="62"/>
      <c r="B71" s="62"/>
      <c r="C71" s="62"/>
      <c r="D71" s="63"/>
      <c r="E71" s="68" t="s">
        <v>171</v>
      </c>
      <c r="F71" s="69">
        <v>2020</v>
      </c>
      <c r="G71" s="681">
        <v>5739028</v>
      </c>
      <c r="H71" s="818">
        <v>0</v>
      </c>
      <c r="I71" s="796">
        <f t="shared" si="0"/>
        <v>5739028</v>
      </c>
      <c r="J71" s="66"/>
      <c r="K71" s="66"/>
      <c r="L71" s="66">
        <v>5739028</v>
      </c>
      <c r="M71" s="66"/>
      <c r="N71" s="66"/>
      <c r="O71" s="66"/>
      <c r="P71" s="66"/>
      <c r="Q71" s="66"/>
      <c r="R71" s="66"/>
      <c r="S71" s="66"/>
      <c r="T71" s="66"/>
      <c r="U71" s="66"/>
      <c r="V71" s="624">
        <v>100</v>
      </c>
    </row>
    <row r="72" spans="1:22" s="67" customFormat="1" ht="37.5" outlineLevel="1">
      <c r="A72" s="62"/>
      <c r="B72" s="62"/>
      <c r="C72" s="62"/>
      <c r="D72" s="63"/>
      <c r="E72" s="68" t="s">
        <v>172</v>
      </c>
      <c r="F72" s="69">
        <v>2020</v>
      </c>
      <c r="G72" s="681">
        <v>5870975</v>
      </c>
      <c r="H72" s="818">
        <v>0</v>
      </c>
      <c r="I72" s="796">
        <f t="shared" si="0"/>
        <v>5870975</v>
      </c>
      <c r="J72" s="66"/>
      <c r="K72" s="66"/>
      <c r="L72" s="66">
        <v>5870975</v>
      </c>
      <c r="M72" s="66"/>
      <c r="N72" s="66"/>
      <c r="O72" s="66"/>
      <c r="P72" s="66"/>
      <c r="Q72" s="66"/>
      <c r="R72" s="66"/>
      <c r="S72" s="66"/>
      <c r="T72" s="66"/>
      <c r="U72" s="66"/>
      <c r="V72" s="624">
        <v>100</v>
      </c>
    </row>
    <row r="73" spans="1:22" s="67" customFormat="1" ht="37.5" outlineLevel="1">
      <c r="A73" s="62"/>
      <c r="B73" s="62"/>
      <c r="C73" s="62"/>
      <c r="D73" s="63"/>
      <c r="E73" s="68" t="s">
        <v>173</v>
      </c>
      <c r="F73" s="69">
        <v>2020</v>
      </c>
      <c r="G73" s="681">
        <v>5737656</v>
      </c>
      <c r="H73" s="818">
        <v>0</v>
      </c>
      <c r="I73" s="796">
        <f t="shared" si="0"/>
        <v>5737656</v>
      </c>
      <c r="J73" s="66">
        <v>8000</v>
      </c>
      <c r="K73" s="66">
        <v>8000</v>
      </c>
      <c r="L73" s="66">
        <f>5737656-467000</f>
        <v>5270656</v>
      </c>
      <c r="M73" s="66">
        <v>8000</v>
      </c>
      <c r="N73" s="66">
        <v>8000</v>
      </c>
      <c r="O73" s="66">
        <v>133000</v>
      </c>
      <c r="P73" s="66">
        <v>8000</v>
      </c>
      <c r="Q73" s="66">
        <v>8000</v>
      </c>
      <c r="R73" s="66">
        <v>133000</v>
      </c>
      <c r="S73" s="66">
        <v>8000</v>
      </c>
      <c r="T73" s="66">
        <v>10000</v>
      </c>
      <c r="U73" s="66">
        <v>135000</v>
      </c>
      <c r="V73" s="624">
        <v>100</v>
      </c>
    </row>
    <row r="74" spans="1:22" s="67" customFormat="1" ht="37.5" outlineLevel="1">
      <c r="A74" s="62"/>
      <c r="B74" s="62"/>
      <c r="C74" s="62"/>
      <c r="D74" s="63"/>
      <c r="E74" s="68" t="s">
        <v>174</v>
      </c>
      <c r="F74" s="69">
        <v>2020</v>
      </c>
      <c r="G74" s="681">
        <v>1499858</v>
      </c>
      <c r="H74" s="818">
        <v>0</v>
      </c>
      <c r="I74" s="796">
        <f t="shared" ref="I74:I138" si="10">+J74+K74+L74+M74+N74+O74+P74+Q74+R74+S74+T74+U74</f>
        <v>1499858</v>
      </c>
      <c r="J74" s="66"/>
      <c r="K74" s="66"/>
      <c r="L74" s="66">
        <v>1499858</v>
      </c>
      <c r="M74" s="66"/>
      <c r="N74" s="66"/>
      <c r="O74" s="66"/>
      <c r="P74" s="66"/>
      <c r="Q74" s="66"/>
      <c r="R74" s="66"/>
      <c r="S74" s="66"/>
      <c r="T74" s="66"/>
      <c r="U74" s="66"/>
      <c r="V74" s="624">
        <v>100</v>
      </c>
    </row>
    <row r="75" spans="1:22" s="67" customFormat="1" ht="37.5" outlineLevel="1">
      <c r="A75" s="62"/>
      <c r="B75" s="62"/>
      <c r="C75" s="62"/>
      <c r="D75" s="63"/>
      <c r="E75" s="68" t="s">
        <v>175</v>
      </c>
      <c r="F75" s="69">
        <v>2020</v>
      </c>
      <c r="G75" s="681">
        <v>1033656</v>
      </c>
      <c r="H75" s="818">
        <v>0</v>
      </c>
      <c r="I75" s="796">
        <f t="shared" si="10"/>
        <v>1033656</v>
      </c>
      <c r="J75" s="66"/>
      <c r="K75" s="66"/>
      <c r="L75" s="66">
        <v>1033656</v>
      </c>
      <c r="M75" s="66"/>
      <c r="N75" s="66"/>
      <c r="O75" s="66"/>
      <c r="P75" s="66"/>
      <c r="Q75" s="66"/>
      <c r="R75" s="66"/>
      <c r="S75" s="66"/>
      <c r="T75" s="66"/>
      <c r="U75" s="66"/>
      <c r="V75" s="624">
        <v>100</v>
      </c>
    </row>
    <row r="76" spans="1:22" s="67" customFormat="1" ht="37.5" outlineLevel="1">
      <c r="A76" s="62"/>
      <c r="B76" s="62"/>
      <c r="C76" s="62"/>
      <c r="D76" s="63"/>
      <c r="E76" s="68" t="s">
        <v>176</v>
      </c>
      <c r="F76" s="69">
        <v>2020</v>
      </c>
      <c r="G76" s="681">
        <v>1499952</v>
      </c>
      <c r="H76" s="818">
        <v>0</v>
      </c>
      <c r="I76" s="796">
        <f t="shared" si="10"/>
        <v>1499952</v>
      </c>
      <c r="J76" s="66"/>
      <c r="K76" s="66"/>
      <c r="L76" s="66">
        <v>1499952</v>
      </c>
      <c r="M76" s="66"/>
      <c r="N76" s="66"/>
      <c r="O76" s="66"/>
      <c r="P76" s="66"/>
      <c r="Q76" s="66"/>
      <c r="R76" s="66"/>
      <c r="S76" s="66"/>
      <c r="T76" s="66"/>
      <c r="U76" s="66"/>
      <c r="V76" s="624">
        <v>100</v>
      </c>
    </row>
    <row r="77" spans="1:22" s="67" customFormat="1" ht="37.5" outlineLevel="1">
      <c r="A77" s="62"/>
      <c r="B77" s="62"/>
      <c r="C77" s="62"/>
      <c r="D77" s="63"/>
      <c r="E77" s="68" t="s">
        <v>177</v>
      </c>
      <c r="F77" s="69">
        <v>2020</v>
      </c>
      <c r="G77" s="681">
        <v>1499905</v>
      </c>
      <c r="H77" s="818">
        <v>0</v>
      </c>
      <c r="I77" s="796">
        <f t="shared" si="10"/>
        <v>1499905</v>
      </c>
      <c r="J77" s="66"/>
      <c r="K77" s="66"/>
      <c r="L77" s="66">
        <v>1499905</v>
      </c>
      <c r="M77" s="66"/>
      <c r="N77" s="66"/>
      <c r="O77" s="66"/>
      <c r="P77" s="66"/>
      <c r="Q77" s="66"/>
      <c r="R77" s="66"/>
      <c r="S77" s="66"/>
      <c r="T77" s="66"/>
      <c r="U77" s="66"/>
      <c r="V77" s="624">
        <v>100</v>
      </c>
    </row>
    <row r="78" spans="1:22" s="67" customFormat="1" ht="37.5" outlineLevel="1">
      <c r="A78" s="62"/>
      <c r="B78" s="62"/>
      <c r="C78" s="62"/>
      <c r="D78" s="63"/>
      <c r="E78" s="68" t="s">
        <v>178</v>
      </c>
      <c r="F78" s="69">
        <v>2020</v>
      </c>
      <c r="G78" s="681">
        <v>1499905</v>
      </c>
      <c r="H78" s="818">
        <v>0</v>
      </c>
      <c r="I78" s="796">
        <f t="shared" si="10"/>
        <v>1499905</v>
      </c>
      <c r="J78" s="66"/>
      <c r="K78" s="66"/>
      <c r="L78" s="66">
        <v>1499905</v>
      </c>
      <c r="M78" s="66"/>
      <c r="N78" s="66"/>
      <c r="O78" s="66"/>
      <c r="P78" s="66"/>
      <c r="Q78" s="66"/>
      <c r="R78" s="66"/>
      <c r="S78" s="66"/>
      <c r="T78" s="66"/>
      <c r="U78" s="66"/>
      <c r="V78" s="624">
        <v>100</v>
      </c>
    </row>
    <row r="79" spans="1:22" s="67" customFormat="1" ht="37.5" outlineLevel="1">
      <c r="A79" s="62"/>
      <c r="B79" s="62"/>
      <c r="C79" s="62"/>
      <c r="D79" s="63"/>
      <c r="E79" s="68" t="s">
        <v>179</v>
      </c>
      <c r="F79" s="69">
        <v>2020</v>
      </c>
      <c r="G79" s="681">
        <v>1387139</v>
      </c>
      <c r="H79" s="818">
        <v>0</v>
      </c>
      <c r="I79" s="796">
        <f t="shared" si="10"/>
        <v>1387139</v>
      </c>
      <c r="J79" s="66"/>
      <c r="K79" s="66"/>
      <c r="L79" s="66">
        <v>1387139</v>
      </c>
      <c r="M79" s="66"/>
      <c r="N79" s="66"/>
      <c r="O79" s="66"/>
      <c r="P79" s="66"/>
      <c r="Q79" s="66"/>
      <c r="R79" s="66"/>
      <c r="S79" s="66"/>
      <c r="T79" s="66"/>
      <c r="U79" s="66"/>
      <c r="V79" s="624">
        <v>100</v>
      </c>
    </row>
    <row r="80" spans="1:22" s="67" customFormat="1" ht="37.5" outlineLevel="1">
      <c r="A80" s="62"/>
      <c r="B80" s="62"/>
      <c r="C80" s="62"/>
      <c r="D80" s="63"/>
      <c r="E80" s="68" t="s">
        <v>180</v>
      </c>
      <c r="F80" s="69">
        <v>2020</v>
      </c>
      <c r="G80" s="681">
        <v>1499925</v>
      </c>
      <c r="H80" s="818">
        <v>0</v>
      </c>
      <c r="I80" s="796">
        <f t="shared" si="10"/>
        <v>1499925</v>
      </c>
      <c r="J80" s="66"/>
      <c r="K80" s="66"/>
      <c r="L80" s="66">
        <v>1499925</v>
      </c>
      <c r="M80" s="66"/>
      <c r="N80" s="66"/>
      <c r="O80" s="66"/>
      <c r="P80" s="66"/>
      <c r="Q80" s="66"/>
      <c r="R80" s="66"/>
      <c r="S80" s="66"/>
      <c r="T80" s="66"/>
      <c r="U80" s="66"/>
      <c r="V80" s="624">
        <v>100</v>
      </c>
    </row>
    <row r="81" spans="1:25" s="67" customFormat="1" ht="37.5" outlineLevel="1">
      <c r="A81" s="62"/>
      <c r="B81" s="62"/>
      <c r="C81" s="62"/>
      <c r="D81" s="63"/>
      <c r="E81" s="68" t="s">
        <v>181</v>
      </c>
      <c r="F81" s="69">
        <v>2020</v>
      </c>
      <c r="G81" s="681">
        <v>266431</v>
      </c>
      <c r="H81" s="818">
        <v>0</v>
      </c>
      <c r="I81" s="796">
        <f t="shared" si="10"/>
        <v>266431</v>
      </c>
      <c r="J81" s="66"/>
      <c r="K81" s="66"/>
      <c r="L81" s="66">
        <v>266431</v>
      </c>
      <c r="M81" s="66"/>
      <c r="N81" s="66"/>
      <c r="O81" s="66"/>
      <c r="P81" s="66"/>
      <c r="Q81" s="66"/>
      <c r="R81" s="66"/>
      <c r="S81" s="66"/>
      <c r="T81" s="66"/>
      <c r="U81" s="66"/>
      <c r="V81" s="624">
        <v>100</v>
      </c>
    </row>
    <row r="82" spans="1:25" s="67" customFormat="1" ht="37.5" outlineLevel="1">
      <c r="A82" s="62"/>
      <c r="B82" s="62"/>
      <c r="C82" s="62"/>
      <c r="D82" s="63"/>
      <c r="E82" s="68" t="s">
        <v>182</v>
      </c>
      <c r="F82" s="69">
        <v>2020</v>
      </c>
      <c r="G82" s="681">
        <v>111738</v>
      </c>
      <c r="H82" s="818">
        <v>0</v>
      </c>
      <c r="I82" s="796">
        <f t="shared" si="10"/>
        <v>111738</v>
      </c>
      <c r="J82" s="66"/>
      <c r="K82" s="66"/>
      <c r="L82" s="66">
        <v>111738</v>
      </c>
      <c r="M82" s="66"/>
      <c r="N82" s="66"/>
      <c r="O82" s="66"/>
      <c r="P82" s="66"/>
      <c r="Q82" s="66"/>
      <c r="R82" s="66"/>
      <c r="S82" s="66"/>
      <c r="T82" s="66"/>
      <c r="U82" s="66"/>
      <c r="V82" s="624">
        <v>100</v>
      </c>
    </row>
    <row r="83" spans="1:25" s="67" customFormat="1" ht="37.5" outlineLevel="1">
      <c r="A83" s="62"/>
      <c r="B83" s="62"/>
      <c r="C83" s="62"/>
      <c r="D83" s="63"/>
      <c r="E83" s="68" t="s">
        <v>183</v>
      </c>
      <c r="F83" s="69">
        <v>2020</v>
      </c>
      <c r="G83" s="681">
        <v>1499358</v>
      </c>
      <c r="H83" s="818">
        <v>0</v>
      </c>
      <c r="I83" s="796">
        <f t="shared" si="10"/>
        <v>1499358</v>
      </c>
      <c r="J83" s="66"/>
      <c r="K83" s="66"/>
      <c r="L83" s="66">
        <v>1499358</v>
      </c>
      <c r="M83" s="66"/>
      <c r="N83" s="66"/>
      <c r="O83" s="66"/>
      <c r="P83" s="66"/>
      <c r="Q83" s="66"/>
      <c r="R83" s="66"/>
      <c r="S83" s="66"/>
      <c r="T83" s="66"/>
      <c r="U83" s="66"/>
      <c r="V83" s="624">
        <v>100</v>
      </c>
    </row>
    <row r="84" spans="1:25" s="67" customFormat="1" ht="37.5" outlineLevel="1">
      <c r="A84" s="62"/>
      <c r="B84" s="62"/>
      <c r="C84" s="62"/>
      <c r="D84" s="63"/>
      <c r="E84" s="68" t="s">
        <v>184</v>
      </c>
      <c r="F84" s="69">
        <v>2020</v>
      </c>
      <c r="G84" s="681">
        <v>1499815</v>
      </c>
      <c r="H84" s="818">
        <v>0</v>
      </c>
      <c r="I84" s="796">
        <f t="shared" si="10"/>
        <v>1499815</v>
      </c>
      <c r="J84" s="66"/>
      <c r="K84" s="66"/>
      <c r="L84" s="66">
        <v>1499815</v>
      </c>
      <c r="M84" s="66"/>
      <c r="N84" s="66"/>
      <c r="O84" s="66"/>
      <c r="P84" s="66"/>
      <c r="Q84" s="66"/>
      <c r="R84" s="66"/>
      <c r="S84" s="66"/>
      <c r="T84" s="66"/>
      <c r="U84" s="66"/>
      <c r="V84" s="624">
        <v>100</v>
      </c>
    </row>
    <row r="85" spans="1:25" s="67" customFormat="1" ht="37.5" outlineLevel="1">
      <c r="A85" s="62"/>
      <c r="B85" s="62"/>
      <c r="C85" s="62"/>
      <c r="D85" s="63"/>
      <c r="E85" s="68" t="s">
        <v>185</v>
      </c>
      <c r="F85" s="69">
        <v>2020</v>
      </c>
      <c r="G85" s="681">
        <v>1490000</v>
      </c>
      <c r="H85" s="818">
        <v>0</v>
      </c>
      <c r="I85" s="796">
        <f t="shared" si="10"/>
        <v>1490000</v>
      </c>
      <c r="J85" s="66"/>
      <c r="K85" s="66"/>
      <c r="L85" s="66">
        <v>1490000</v>
      </c>
      <c r="M85" s="66"/>
      <c r="N85" s="66"/>
      <c r="O85" s="66"/>
      <c r="P85" s="66"/>
      <c r="Q85" s="66"/>
      <c r="R85" s="66"/>
      <c r="S85" s="66"/>
      <c r="T85" s="66"/>
      <c r="U85" s="66"/>
      <c r="V85" s="624">
        <v>100</v>
      </c>
    </row>
    <row r="86" spans="1:25" s="67" customFormat="1" outlineLevel="1">
      <c r="A86" s="62"/>
      <c r="B86" s="62"/>
      <c r="C86" s="62"/>
      <c r="D86" s="63"/>
      <c r="E86" s="68" t="s">
        <v>186</v>
      </c>
      <c r="F86" s="69">
        <v>2020</v>
      </c>
      <c r="G86" s="681">
        <v>1490000</v>
      </c>
      <c r="H86" s="818">
        <v>0</v>
      </c>
      <c r="I86" s="796">
        <f t="shared" si="10"/>
        <v>1490000</v>
      </c>
      <c r="J86" s="66"/>
      <c r="K86" s="66"/>
      <c r="L86" s="66">
        <v>1490000</v>
      </c>
      <c r="M86" s="66"/>
      <c r="N86" s="66"/>
      <c r="O86" s="66"/>
      <c r="P86" s="66"/>
      <c r="Q86" s="66"/>
      <c r="R86" s="66"/>
      <c r="S86" s="66"/>
      <c r="T86" s="66"/>
      <c r="U86" s="66"/>
      <c r="V86" s="624">
        <v>100</v>
      </c>
    </row>
    <row r="87" spans="1:25" s="67" customFormat="1" ht="37.5" outlineLevel="1">
      <c r="A87" s="62"/>
      <c r="B87" s="62"/>
      <c r="C87" s="62"/>
      <c r="D87" s="63"/>
      <c r="E87" s="68" t="s">
        <v>187</v>
      </c>
      <c r="F87" s="69">
        <v>2020</v>
      </c>
      <c r="G87" s="690">
        <v>6667724</v>
      </c>
      <c r="H87" s="818">
        <v>0</v>
      </c>
      <c r="I87" s="796">
        <f t="shared" si="10"/>
        <v>6667724</v>
      </c>
      <c r="J87" s="66"/>
      <c r="K87" s="66"/>
      <c r="L87" s="66">
        <f>8167538-1499814</f>
        <v>6667724</v>
      </c>
      <c r="M87" s="66"/>
      <c r="N87" s="66"/>
      <c r="O87" s="66"/>
      <c r="P87" s="66"/>
      <c r="Q87" s="66"/>
      <c r="R87" s="66"/>
      <c r="S87" s="66"/>
      <c r="T87" s="66"/>
      <c r="U87" s="66"/>
      <c r="V87" s="624">
        <v>100</v>
      </c>
      <c r="X87" s="12"/>
      <c r="Y87" s="101"/>
    </row>
    <row r="88" spans="1:25" s="67" customFormat="1" outlineLevel="1">
      <c r="A88" s="62"/>
      <c r="B88" s="62"/>
      <c r="C88" s="62"/>
      <c r="D88" s="63"/>
      <c r="E88" s="68" t="s">
        <v>188</v>
      </c>
      <c r="F88" s="69">
        <v>2020</v>
      </c>
      <c r="G88" s="681">
        <v>152000</v>
      </c>
      <c r="H88" s="818">
        <v>0</v>
      </c>
      <c r="I88" s="796">
        <f t="shared" si="10"/>
        <v>152000</v>
      </c>
      <c r="J88" s="66"/>
      <c r="K88" s="66"/>
      <c r="L88" s="66"/>
      <c r="M88" s="66">
        <v>152000</v>
      </c>
      <c r="N88" s="66"/>
      <c r="O88" s="66"/>
      <c r="P88" s="66"/>
      <c r="Q88" s="66"/>
      <c r="R88" s="66"/>
      <c r="S88" s="66"/>
      <c r="T88" s="66"/>
      <c r="U88" s="66"/>
      <c r="V88" s="624">
        <v>100</v>
      </c>
    </row>
    <row r="89" spans="1:25" s="61" customFormat="1" ht="41.25" outlineLevel="1">
      <c r="A89" s="55">
        <v>3122</v>
      </c>
      <c r="B89" s="55"/>
      <c r="C89" s="55"/>
      <c r="D89" s="24" t="s">
        <v>189</v>
      </c>
      <c r="E89" s="57"/>
      <c r="F89" s="58"/>
      <c r="G89" s="679"/>
      <c r="H89" s="59"/>
      <c r="I89" s="780">
        <f t="shared" si="10"/>
        <v>3922280</v>
      </c>
      <c r="J89" s="60">
        <f>SUM(J90:J93)</f>
        <v>3602280</v>
      </c>
      <c r="K89" s="60">
        <f t="shared" ref="K89:U89" si="11">SUM(K90:K93)</f>
        <v>0</v>
      </c>
      <c r="L89" s="60">
        <f t="shared" si="11"/>
        <v>320000</v>
      </c>
      <c r="M89" s="60">
        <f t="shared" si="11"/>
        <v>0</v>
      </c>
      <c r="N89" s="60">
        <f t="shared" si="11"/>
        <v>0</v>
      </c>
      <c r="O89" s="60">
        <f t="shared" si="11"/>
        <v>0</v>
      </c>
      <c r="P89" s="60">
        <f t="shared" si="11"/>
        <v>0</v>
      </c>
      <c r="Q89" s="60">
        <f t="shared" si="11"/>
        <v>0</v>
      </c>
      <c r="R89" s="60">
        <f t="shared" si="11"/>
        <v>0</v>
      </c>
      <c r="S89" s="60">
        <f t="shared" si="11"/>
        <v>0</v>
      </c>
      <c r="T89" s="60">
        <f t="shared" si="11"/>
        <v>0</v>
      </c>
      <c r="U89" s="60">
        <f t="shared" si="11"/>
        <v>0</v>
      </c>
      <c r="V89" s="639"/>
    </row>
    <row r="90" spans="1:25" s="67" customFormat="1" ht="37.5" outlineLevel="1">
      <c r="A90" s="62"/>
      <c r="B90" s="62"/>
      <c r="C90" s="62"/>
      <c r="D90" s="63"/>
      <c r="E90" s="102" t="s">
        <v>190</v>
      </c>
      <c r="F90" s="103">
        <v>2020</v>
      </c>
      <c r="G90" s="691">
        <v>662280</v>
      </c>
      <c r="H90" s="819">
        <v>0</v>
      </c>
      <c r="I90" s="796">
        <f t="shared" si="10"/>
        <v>662280</v>
      </c>
      <c r="J90" s="66">
        <v>662280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24">
        <v>100</v>
      </c>
    </row>
    <row r="91" spans="1:25" s="67" customFormat="1" outlineLevel="1">
      <c r="A91" s="62"/>
      <c r="B91" s="62"/>
      <c r="C91" s="62"/>
      <c r="D91" s="63"/>
      <c r="E91" s="105" t="s">
        <v>191</v>
      </c>
      <c r="F91" s="106">
        <v>2020</v>
      </c>
      <c r="G91" s="680">
        <v>1490000</v>
      </c>
      <c r="H91" s="817">
        <v>0</v>
      </c>
      <c r="I91" s="796">
        <f t="shared" si="10"/>
        <v>1490000</v>
      </c>
      <c r="J91" s="66">
        <v>1490000</v>
      </c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24">
        <v>100</v>
      </c>
    </row>
    <row r="92" spans="1:25" s="67" customFormat="1" ht="56.25" outlineLevel="1">
      <c r="A92" s="62"/>
      <c r="B92" s="62"/>
      <c r="C92" s="62"/>
      <c r="D92" s="63"/>
      <c r="E92" s="105" t="s">
        <v>192</v>
      </c>
      <c r="F92" s="106">
        <v>2020</v>
      </c>
      <c r="G92" s="680">
        <v>320000</v>
      </c>
      <c r="H92" s="817">
        <v>0</v>
      </c>
      <c r="I92" s="796">
        <f t="shared" si="10"/>
        <v>320000</v>
      </c>
      <c r="J92" s="66"/>
      <c r="K92" s="66"/>
      <c r="L92" s="66">
        <v>320000</v>
      </c>
      <c r="M92" s="66"/>
      <c r="N92" s="66"/>
      <c r="O92" s="66"/>
      <c r="P92" s="66"/>
      <c r="Q92" s="66"/>
      <c r="R92" s="66"/>
      <c r="S92" s="66"/>
      <c r="T92" s="66"/>
      <c r="U92" s="66"/>
      <c r="V92" s="624">
        <v>100</v>
      </c>
    </row>
    <row r="93" spans="1:25" s="67" customFormat="1" ht="37.5" outlineLevel="1">
      <c r="A93" s="62"/>
      <c r="B93" s="62"/>
      <c r="C93" s="62"/>
      <c r="D93" s="63"/>
      <c r="E93" s="105" t="s">
        <v>193</v>
      </c>
      <c r="F93" s="106">
        <v>2020</v>
      </c>
      <c r="G93" s="680">
        <v>1450000</v>
      </c>
      <c r="H93" s="817">
        <v>0</v>
      </c>
      <c r="I93" s="796">
        <f t="shared" si="10"/>
        <v>1450000</v>
      </c>
      <c r="J93" s="66">
        <v>1450000</v>
      </c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24">
        <v>100</v>
      </c>
    </row>
    <row r="94" spans="1:25" s="20" customFormat="1" ht="40.5" outlineLevel="1">
      <c r="A94" s="15">
        <v>1517321</v>
      </c>
      <c r="B94" s="15" t="s">
        <v>194</v>
      </c>
      <c r="C94" s="15" t="s">
        <v>150</v>
      </c>
      <c r="D94" s="21" t="s">
        <v>195</v>
      </c>
      <c r="E94" s="22"/>
      <c r="F94" s="16"/>
      <c r="G94" s="672"/>
      <c r="H94" s="17"/>
      <c r="I94" s="782">
        <f t="shared" si="10"/>
        <v>10610000</v>
      </c>
      <c r="J94" s="19">
        <f>J95+J99+J105</f>
        <v>55000</v>
      </c>
      <c r="K94" s="19">
        <f t="shared" ref="K94:U94" si="12">K95+K99+K105</f>
        <v>530000</v>
      </c>
      <c r="L94" s="19">
        <f t="shared" si="12"/>
        <v>25000</v>
      </c>
      <c r="M94" s="19">
        <f t="shared" si="12"/>
        <v>0</v>
      </c>
      <c r="N94" s="19">
        <f t="shared" si="12"/>
        <v>0</v>
      </c>
      <c r="O94" s="19">
        <f t="shared" si="12"/>
        <v>0</v>
      </c>
      <c r="P94" s="19">
        <f t="shared" si="12"/>
        <v>1764706</v>
      </c>
      <c r="Q94" s="19">
        <f t="shared" si="12"/>
        <v>3529412</v>
      </c>
      <c r="R94" s="19">
        <f t="shared" si="12"/>
        <v>0</v>
      </c>
      <c r="S94" s="19">
        <f t="shared" si="12"/>
        <v>4705882</v>
      </c>
      <c r="T94" s="19">
        <f t="shared" si="12"/>
        <v>0</v>
      </c>
      <c r="U94" s="19">
        <f t="shared" si="12"/>
        <v>0</v>
      </c>
      <c r="V94" s="636"/>
    </row>
    <row r="95" spans="1:25" s="29" customFormat="1" ht="40.5" hidden="1" outlineLevel="1">
      <c r="A95" s="23">
        <v>3142</v>
      </c>
      <c r="B95" s="23"/>
      <c r="C95" s="23"/>
      <c r="D95" s="24" t="s">
        <v>148</v>
      </c>
      <c r="E95" s="107"/>
      <c r="F95" s="108"/>
      <c r="G95" s="692"/>
      <c r="H95" s="109"/>
      <c r="I95" s="794">
        <f t="shared" si="10"/>
        <v>0</v>
      </c>
      <c r="J95" s="28">
        <f>SUM(J96:J98)</f>
        <v>0</v>
      </c>
      <c r="K95" s="28">
        <f t="shared" ref="K95:U95" si="13">SUM(K96:K98)</f>
        <v>0</v>
      </c>
      <c r="L95" s="28">
        <f t="shared" si="13"/>
        <v>0</v>
      </c>
      <c r="M95" s="28">
        <f t="shared" si="13"/>
        <v>0</v>
      </c>
      <c r="N95" s="28">
        <f t="shared" si="13"/>
        <v>0</v>
      </c>
      <c r="O95" s="28">
        <f t="shared" si="13"/>
        <v>0</v>
      </c>
      <c r="P95" s="28">
        <f t="shared" si="13"/>
        <v>0</v>
      </c>
      <c r="Q95" s="28">
        <f t="shared" si="13"/>
        <v>0</v>
      </c>
      <c r="R95" s="28">
        <f t="shared" si="13"/>
        <v>0</v>
      </c>
      <c r="S95" s="28">
        <f t="shared" si="13"/>
        <v>0</v>
      </c>
      <c r="T95" s="28">
        <f t="shared" si="13"/>
        <v>0</v>
      </c>
      <c r="U95" s="28">
        <f t="shared" si="13"/>
        <v>0</v>
      </c>
      <c r="V95" s="637"/>
    </row>
    <row r="96" spans="1:25" s="36" customFormat="1" hidden="1" outlineLevel="1">
      <c r="A96" s="30"/>
      <c r="B96" s="30"/>
      <c r="C96" s="15"/>
      <c r="D96" s="31"/>
      <c r="E96" s="110"/>
      <c r="F96" s="111"/>
      <c r="G96" s="693"/>
      <c r="H96" s="112"/>
      <c r="I96" s="795">
        <f t="shared" si="10"/>
        <v>0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638"/>
    </row>
    <row r="97" spans="1:22" s="36" customFormat="1" hidden="1" outlineLevel="1">
      <c r="A97" s="30"/>
      <c r="B97" s="30"/>
      <c r="C97" s="15"/>
      <c r="D97" s="31"/>
      <c r="E97" s="110"/>
      <c r="F97" s="111"/>
      <c r="G97" s="693"/>
      <c r="H97" s="112"/>
      <c r="I97" s="795">
        <f t="shared" si="10"/>
        <v>0</v>
      </c>
      <c r="J97" s="35"/>
      <c r="K97" s="35"/>
      <c r="L97" s="35"/>
      <c r="M97" s="35"/>
      <c r="N97" s="35"/>
      <c r="O97" s="35"/>
      <c r="P97" s="49"/>
      <c r="Q97" s="35"/>
      <c r="R97" s="113"/>
      <c r="S97" s="35"/>
      <c r="T97" s="35"/>
      <c r="U97" s="35"/>
      <c r="V97" s="638"/>
    </row>
    <row r="98" spans="1:22" s="36" customFormat="1" hidden="1" outlineLevel="1">
      <c r="A98" s="30"/>
      <c r="B98" s="30"/>
      <c r="C98" s="15"/>
      <c r="D98" s="31"/>
      <c r="E98" s="53"/>
      <c r="F98" s="54"/>
      <c r="G98" s="677"/>
      <c r="H98" s="46"/>
      <c r="I98" s="795">
        <f t="shared" si="10"/>
        <v>0</v>
      </c>
      <c r="J98" s="35"/>
      <c r="K98" s="35"/>
      <c r="L98" s="35"/>
      <c r="M98" s="35"/>
      <c r="N98" s="35"/>
      <c r="O98" s="35"/>
      <c r="P98" s="49"/>
      <c r="Q98" s="35"/>
      <c r="R98" s="113"/>
      <c r="S98" s="35"/>
      <c r="T98" s="35"/>
      <c r="U98" s="35"/>
      <c r="V98" s="638"/>
    </row>
    <row r="99" spans="1:22" s="61" customFormat="1" ht="41.25" outlineLevel="1">
      <c r="A99" s="55">
        <v>3122</v>
      </c>
      <c r="B99" s="55"/>
      <c r="C99" s="55"/>
      <c r="D99" s="24" t="s">
        <v>196</v>
      </c>
      <c r="E99" s="57"/>
      <c r="F99" s="58"/>
      <c r="G99" s="679"/>
      <c r="H99" s="59"/>
      <c r="I99" s="780">
        <f>+I100+I101+I102+I103+I104</f>
        <v>10575000</v>
      </c>
      <c r="J99" s="60">
        <f>SUM(J100:J104)</f>
        <v>45000</v>
      </c>
      <c r="K99" s="60">
        <f t="shared" ref="K99:U99" si="14">SUM(K100:K104)</f>
        <v>530000</v>
      </c>
      <c r="L99" s="60">
        <f t="shared" si="14"/>
        <v>0</v>
      </c>
      <c r="M99" s="60">
        <f t="shared" si="14"/>
        <v>0</v>
      </c>
      <c r="N99" s="60">
        <f t="shared" si="14"/>
        <v>0</v>
      </c>
      <c r="O99" s="60">
        <f t="shared" si="14"/>
        <v>0</v>
      </c>
      <c r="P99" s="60">
        <f t="shared" si="14"/>
        <v>1764706</v>
      </c>
      <c r="Q99" s="60">
        <f t="shared" si="14"/>
        <v>3529412</v>
      </c>
      <c r="R99" s="60">
        <f t="shared" si="14"/>
        <v>0</v>
      </c>
      <c r="S99" s="60">
        <f t="shared" si="14"/>
        <v>4705882</v>
      </c>
      <c r="T99" s="60">
        <f t="shared" si="14"/>
        <v>0</v>
      </c>
      <c r="U99" s="60">
        <f t="shared" si="14"/>
        <v>0</v>
      </c>
      <c r="V99" s="639"/>
    </row>
    <row r="100" spans="1:22" s="67" customFormat="1" ht="37.5" outlineLevel="1">
      <c r="A100" s="62"/>
      <c r="B100" s="62"/>
      <c r="C100" s="114"/>
      <c r="D100" s="115"/>
      <c r="E100" s="64" t="s">
        <v>197</v>
      </c>
      <c r="F100" s="65" t="s">
        <v>198</v>
      </c>
      <c r="G100" s="680">
        <v>4288329</v>
      </c>
      <c r="H100" s="817">
        <v>80</v>
      </c>
      <c r="I100" s="799">
        <f t="shared" si="10"/>
        <v>545000</v>
      </c>
      <c r="J100" s="66">
        <v>15000</v>
      </c>
      <c r="K100" s="66">
        <v>530000</v>
      </c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24">
        <v>100</v>
      </c>
    </row>
    <row r="101" spans="1:22" s="67" customFormat="1" ht="37.5" outlineLevel="1">
      <c r="A101" s="62"/>
      <c r="B101" s="62"/>
      <c r="C101" s="114"/>
      <c r="D101" s="115"/>
      <c r="E101" s="64" t="s">
        <v>199</v>
      </c>
      <c r="F101" s="65" t="s">
        <v>198</v>
      </c>
      <c r="G101" s="680">
        <v>3294353</v>
      </c>
      <c r="H101" s="821">
        <v>24.5</v>
      </c>
      <c r="I101" s="799">
        <f t="shared" si="10"/>
        <v>30000</v>
      </c>
      <c r="J101" s="66">
        <v>30000</v>
      </c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24">
        <v>100</v>
      </c>
    </row>
    <row r="102" spans="1:22" s="67" customFormat="1" ht="106.5" customHeight="1" outlineLevel="1">
      <c r="A102" s="62"/>
      <c r="B102" s="62"/>
      <c r="C102" s="114"/>
      <c r="D102" s="115"/>
      <c r="E102" s="64" t="s">
        <v>104</v>
      </c>
      <c r="F102" s="65">
        <v>2020</v>
      </c>
      <c r="G102" s="680">
        <v>3051666</v>
      </c>
      <c r="H102" s="817">
        <v>0</v>
      </c>
      <c r="I102" s="799">
        <f t="shared" si="10"/>
        <v>3051666</v>
      </c>
      <c r="J102" s="66"/>
      <c r="K102" s="66"/>
      <c r="L102" s="66"/>
      <c r="M102" s="66"/>
      <c r="N102" s="66"/>
      <c r="O102" s="66"/>
      <c r="P102" s="66">
        <v>1764706</v>
      </c>
      <c r="Q102" s="66">
        <f>3051666-1764706</f>
        <v>1286960</v>
      </c>
      <c r="R102" s="66"/>
      <c r="S102" s="66"/>
      <c r="T102" s="66"/>
      <c r="U102" s="66"/>
      <c r="V102" s="624">
        <v>100</v>
      </c>
    </row>
    <row r="103" spans="1:22" s="67" customFormat="1" ht="99" customHeight="1" outlineLevel="1">
      <c r="A103" s="62"/>
      <c r="B103" s="62"/>
      <c r="C103" s="114"/>
      <c r="D103" s="116"/>
      <c r="E103" s="64" t="s">
        <v>103</v>
      </c>
      <c r="F103" s="129">
        <v>2020</v>
      </c>
      <c r="G103" s="680">
        <v>3453863</v>
      </c>
      <c r="H103" s="820">
        <v>0</v>
      </c>
      <c r="I103" s="799">
        <f t="shared" si="10"/>
        <v>3453863</v>
      </c>
      <c r="J103" s="66"/>
      <c r="K103" s="66"/>
      <c r="L103" s="66"/>
      <c r="M103" s="66"/>
      <c r="N103" s="66"/>
      <c r="O103" s="66"/>
      <c r="P103" s="119"/>
      <c r="Q103" s="66">
        <f>3529412-1286960</f>
        <v>2242452</v>
      </c>
      <c r="R103" s="66"/>
      <c r="S103" s="66">
        <f>3453863-2242452</f>
        <v>1211411</v>
      </c>
      <c r="T103" s="66"/>
      <c r="U103" s="66"/>
      <c r="V103" s="624">
        <v>100</v>
      </c>
    </row>
    <row r="104" spans="1:22" s="67" customFormat="1" ht="121.5" customHeight="1" outlineLevel="1">
      <c r="A104" s="62"/>
      <c r="B104" s="62"/>
      <c r="C104" s="114"/>
      <c r="D104" s="116"/>
      <c r="E104" s="64" t="s">
        <v>105</v>
      </c>
      <c r="F104" s="129">
        <v>2020</v>
      </c>
      <c r="G104" s="680">
        <v>3494471</v>
      </c>
      <c r="H104" s="820">
        <v>0</v>
      </c>
      <c r="I104" s="799">
        <f t="shared" si="10"/>
        <v>3494471</v>
      </c>
      <c r="J104" s="66"/>
      <c r="K104" s="66"/>
      <c r="L104" s="120"/>
      <c r="M104" s="66"/>
      <c r="N104" s="66"/>
      <c r="O104" s="66"/>
      <c r="P104" s="119"/>
      <c r="Q104" s="66"/>
      <c r="R104" s="66"/>
      <c r="S104" s="66">
        <v>3494471</v>
      </c>
      <c r="T104" s="66"/>
      <c r="U104" s="66"/>
      <c r="V104" s="624">
        <v>100</v>
      </c>
    </row>
    <row r="105" spans="1:22" s="61" customFormat="1" ht="41.25" outlineLevel="1">
      <c r="A105" s="55">
        <v>3132</v>
      </c>
      <c r="B105" s="55"/>
      <c r="C105" s="55"/>
      <c r="D105" s="24" t="s">
        <v>152</v>
      </c>
      <c r="E105" s="57"/>
      <c r="F105" s="58"/>
      <c r="G105" s="679"/>
      <c r="H105" s="59"/>
      <c r="I105" s="780">
        <f t="shared" si="10"/>
        <v>35000</v>
      </c>
      <c r="J105" s="60">
        <f t="shared" ref="J105:U105" si="15">SUM(J106:J107)</f>
        <v>10000</v>
      </c>
      <c r="K105" s="60">
        <f t="shared" si="15"/>
        <v>0</v>
      </c>
      <c r="L105" s="60">
        <f t="shared" si="15"/>
        <v>25000</v>
      </c>
      <c r="M105" s="60">
        <f t="shared" si="15"/>
        <v>0</v>
      </c>
      <c r="N105" s="60">
        <f t="shared" si="15"/>
        <v>0</v>
      </c>
      <c r="O105" s="60">
        <f t="shared" si="15"/>
        <v>0</v>
      </c>
      <c r="P105" s="60">
        <f t="shared" si="15"/>
        <v>0</v>
      </c>
      <c r="Q105" s="60">
        <f t="shared" si="15"/>
        <v>0</v>
      </c>
      <c r="R105" s="60">
        <f t="shared" si="15"/>
        <v>0</v>
      </c>
      <c r="S105" s="60">
        <f t="shared" si="15"/>
        <v>0</v>
      </c>
      <c r="T105" s="60">
        <f t="shared" si="15"/>
        <v>0</v>
      </c>
      <c r="U105" s="60">
        <f t="shared" si="15"/>
        <v>0</v>
      </c>
      <c r="V105" s="639"/>
    </row>
    <row r="106" spans="1:22" s="67" customFormat="1" outlineLevel="1">
      <c r="A106" s="62"/>
      <c r="B106" s="62"/>
      <c r="C106" s="114"/>
      <c r="D106" s="115"/>
      <c r="E106" s="64" t="s">
        <v>200</v>
      </c>
      <c r="F106" s="65" t="s">
        <v>201</v>
      </c>
      <c r="G106" s="680">
        <v>3554945</v>
      </c>
      <c r="H106" s="821">
        <v>0.9</v>
      </c>
      <c r="I106" s="796">
        <f t="shared" si="10"/>
        <v>10000</v>
      </c>
      <c r="J106" s="66">
        <v>10000</v>
      </c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24">
        <v>30</v>
      </c>
    </row>
    <row r="107" spans="1:22" ht="56.25" outlineLevel="1">
      <c r="A107" s="70"/>
      <c r="B107" s="70"/>
      <c r="C107" s="121"/>
      <c r="D107" s="122"/>
      <c r="E107" s="123" t="s">
        <v>202</v>
      </c>
      <c r="F107" s="124">
        <v>2020</v>
      </c>
      <c r="G107" s="694">
        <v>25000</v>
      </c>
      <c r="H107" s="822">
        <v>0</v>
      </c>
      <c r="I107" s="797">
        <f t="shared" si="10"/>
        <v>25000</v>
      </c>
      <c r="J107" s="74"/>
      <c r="K107" s="74"/>
      <c r="L107" s="74">
        <v>25000</v>
      </c>
      <c r="M107" s="74"/>
      <c r="N107" s="74"/>
      <c r="O107" s="74"/>
      <c r="P107" s="74"/>
      <c r="Q107" s="74"/>
      <c r="R107" s="74"/>
      <c r="S107" s="74"/>
      <c r="T107" s="74"/>
      <c r="U107" s="74"/>
      <c r="V107" s="625">
        <v>100</v>
      </c>
    </row>
    <row r="108" spans="1:22" s="20" customFormat="1" ht="40.5" outlineLevel="1">
      <c r="A108" s="15">
        <v>1517322</v>
      </c>
      <c r="B108" s="15" t="s">
        <v>203</v>
      </c>
      <c r="C108" s="15" t="s">
        <v>150</v>
      </c>
      <c r="D108" s="21" t="s">
        <v>204</v>
      </c>
      <c r="E108" s="22"/>
      <c r="F108" s="16"/>
      <c r="G108" s="672"/>
      <c r="H108" s="17"/>
      <c r="I108" s="782">
        <f t="shared" si="10"/>
        <v>16195847</v>
      </c>
      <c r="J108" s="19">
        <f t="shared" ref="J108:U108" si="16">J109+J121</f>
        <v>16050000</v>
      </c>
      <c r="K108" s="19">
        <f t="shared" si="16"/>
        <v>0</v>
      </c>
      <c r="L108" s="19">
        <f t="shared" si="16"/>
        <v>145847</v>
      </c>
      <c r="M108" s="19">
        <f t="shared" si="16"/>
        <v>0</v>
      </c>
      <c r="N108" s="19">
        <f t="shared" si="16"/>
        <v>0</v>
      </c>
      <c r="O108" s="19">
        <f t="shared" si="16"/>
        <v>0</v>
      </c>
      <c r="P108" s="19">
        <f t="shared" si="16"/>
        <v>0</v>
      </c>
      <c r="Q108" s="19">
        <f t="shared" si="16"/>
        <v>0</v>
      </c>
      <c r="R108" s="19">
        <f t="shared" si="16"/>
        <v>0</v>
      </c>
      <c r="S108" s="19">
        <f t="shared" si="16"/>
        <v>0</v>
      </c>
      <c r="T108" s="19">
        <f t="shared" si="16"/>
        <v>0</v>
      </c>
      <c r="U108" s="19">
        <f t="shared" si="16"/>
        <v>0</v>
      </c>
      <c r="V108" s="636"/>
    </row>
    <row r="109" spans="1:22" s="61" customFormat="1" ht="40.5" outlineLevel="1">
      <c r="A109" s="55">
        <v>3132</v>
      </c>
      <c r="B109" s="55"/>
      <c r="C109" s="55"/>
      <c r="D109" s="24" t="s">
        <v>152</v>
      </c>
      <c r="E109" s="125"/>
      <c r="F109" s="126"/>
      <c r="G109" s="695"/>
      <c r="H109" s="127"/>
      <c r="I109" s="780">
        <f t="shared" si="10"/>
        <v>16020000</v>
      </c>
      <c r="J109" s="60">
        <f t="shared" ref="J109:U109" si="17">SUM(J110:J120)</f>
        <v>16020000</v>
      </c>
      <c r="K109" s="60">
        <f t="shared" si="17"/>
        <v>0</v>
      </c>
      <c r="L109" s="60">
        <f t="shared" si="17"/>
        <v>0</v>
      </c>
      <c r="M109" s="60">
        <f t="shared" si="17"/>
        <v>0</v>
      </c>
      <c r="N109" s="60">
        <f t="shared" si="17"/>
        <v>0</v>
      </c>
      <c r="O109" s="60">
        <f t="shared" si="17"/>
        <v>0</v>
      </c>
      <c r="P109" s="60">
        <f t="shared" si="17"/>
        <v>0</v>
      </c>
      <c r="Q109" s="60">
        <f t="shared" si="17"/>
        <v>0</v>
      </c>
      <c r="R109" s="60">
        <f t="shared" si="17"/>
        <v>0</v>
      </c>
      <c r="S109" s="60">
        <f t="shared" si="17"/>
        <v>0</v>
      </c>
      <c r="T109" s="60">
        <f t="shared" si="17"/>
        <v>0</v>
      </c>
      <c r="U109" s="60">
        <f t="shared" si="17"/>
        <v>0</v>
      </c>
      <c r="V109" s="639"/>
    </row>
    <row r="110" spans="1:22" s="67" customFormat="1" ht="75" outlineLevel="1">
      <c r="A110" s="62"/>
      <c r="B110" s="62"/>
      <c r="C110" s="114"/>
      <c r="D110" s="115"/>
      <c r="E110" s="64" t="s">
        <v>205</v>
      </c>
      <c r="F110" s="65">
        <v>2020</v>
      </c>
      <c r="G110" s="680">
        <v>1490000</v>
      </c>
      <c r="H110" s="817">
        <v>0</v>
      </c>
      <c r="I110" s="796">
        <f t="shared" si="10"/>
        <v>1490000</v>
      </c>
      <c r="J110" s="66">
        <v>1490000</v>
      </c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24">
        <v>100</v>
      </c>
    </row>
    <row r="111" spans="1:22" s="67" customFormat="1" ht="75" outlineLevel="1">
      <c r="A111" s="62"/>
      <c r="B111" s="62"/>
      <c r="C111" s="114"/>
      <c r="D111" s="115"/>
      <c r="E111" s="64" t="s">
        <v>206</v>
      </c>
      <c r="F111" s="65">
        <v>2020</v>
      </c>
      <c r="G111" s="680">
        <v>1480000</v>
      </c>
      <c r="H111" s="817">
        <v>0</v>
      </c>
      <c r="I111" s="796">
        <f t="shared" si="10"/>
        <v>1480000</v>
      </c>
      <c r="J111" s="66">
        <v>1480000</v>
      </c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24">
        <v>100</v>
      </c>
    </row>
    <row r="112" spans="1:22" s="67" customFormat="1" ht="75" outlineLevel="1">
      <c r="A112" s="62"/>
      <c r="B112" s="62"/>
      <c r="C112" s="114"/>
      <c r="D112" s="115"/>
      <c r="E112" s="64" t="s">
        <v>207</v>
      </c>
      <c r="F112" s="65">
        <v>2020</v>
      </c>
      <c r="G112" s="680">
        <v>1450000</v>
      </c>
      <c r="H112" s="817">
        <v>0</v>
      </c>
      <c r="I112" s="796">
        <f t="shared" si="10"/>
        <v>1450000</v>
      </c>
      <c r="J112" s="66">
        <v>1450000</v>
      </c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24">
        <v>100</v>
      </c>
    </row>
    <row r="113" spans="1:22" s="67" customFormat="1" ht="75" outlineLevel="1">
      <c r="A113" s="62"/>
      <c r="B113" s="62"/>
      <c r="C113" s="114"/>
      <c r="D113" s="115"/>
      <c r="E113" s="64" t="s">
        <v>208</v>
      </c>
      <c r="F113" s="65">
        <v>2020</v>
      </c>
      <c r="G113" s="680">
        <v>1420000</v>
      </c>
      <c r="H113" s="817">
        <v>0</v>
      </c>
      <c r="I113" s="796">
        <f t="shared" si="10"/>
        <v>1420000</v>
      </c>
      <c r="J113" s="66">
        <v>1420000</v>
      </c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24">
        <v>100</v>
      </c>
    </row>
    <row r="114" spans="1:22" s="67" customFormat="1" ht="75" outlineLevel="1">
      <c r="A114" s="62"/>
      <c r="B114" s="62"/>
      <c r="C114" s="114"/>
      <c r="D114" s="115"/>
      <c r="E114" s="64" t="s">
        <v>209</v>
      </c>
      <c r="F114" s="65">
        <v>2020</v>
      </c>
      <c r="G114" s="680">
        <v>1470000</v>
      </c>
      <c r="H114" s="817">
        <v>0</v>
      </c>
      <c r="I114" s="796">
        <f t="shared" si="10"/>
        <v>1470000</v>
      </c>
      <c r="J114" s="66">
        <v>1470000</v>
      </c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24">
        <v>100</v>
      </c>
    </row>
    <row r="115" spans="1:22" s="67" customFormat="1" ht="75" outlineLevel="1">
      <c r="A115" s="62"/>
      <c r="B115" s="62"/>
      <c r="C115" s="114"/>
      <c r="D115" s="115"/>
      <c r="E115" s="64" t="s">
        <v>210</v>
      </c>
      <c r="F115" s="65">
        <v>2020</v>
      </c>
      <c r="G115" s="680">
        <v>1400000</v>
      </c>
      <c r="H115" s="817">
        <v>0</v>
      </c>
      <c r="I115" s="796">
        <f t="shared" si="10"/>
        <v>1400000</v>
      </c>
      <c r="J115" s="66">
        <v>1400000</v>
      </c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24">
        <v>100</v>
      </c>
    </row>
    <row r="116" spans="1:22" s="67" customFormat="1" ht="75" outlineLevel="1">
      <c r="A116" s="62"/>
      <c r="B116" s="62"/>
      <c r="C116" s="114"/>
      <c r="D116" s="115"/>
      <c r="E116" s="64" t="s">
        <v>211</v>
      </c>
      <c r="F116" s="65">
        <v>2020</v>
      </c>
      <c r="G116" s="680">
        <v>1440000</v>
      </c>
      <c r="H116" s="817">
        <v>0</v>
      </c>
      <c r="I116" s="796">
        <f t="shared" si="10"/>
        <v>1440000</v>
      </c>
      <c r="J116" s="66">
        <v>1440000</v>
      </c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24">
        <v>100</v>
      </c>
    </row>
    <row r="117" spans="1:22" s="67" customFormat="1" ht="56.25" outlineLevel="1">
      <c r="A117" s="62"/>
      <c r="B117" s="62"/>
      <c r="C117" s="114"/>
      <c r="D117" s="115"/>
      <c r="E117" s="64" t="s">
        <v>212</v>
      </c>
      <c r="F117" s="65">
        <v>2020</v>
      </c>
      <c r="G117" s="680">
        <v>1450000</v>
      </c>
      <c r="H117" s="817">
        <v>0</v>
      </c>
      <c r="I117" s="796">
        <f t="shared" si="10"/>
        <v>1450000</v>
      </c>
      <c r="J117" s="66">
        <v>1450000</v>
      </c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24">
        <v>100</v>
      </c>
    </row>
    <row r="118" spans="1:22" s="67" customFormat="1" ht="56.25" outlineLevel="1">
      <c r="A118" s="62"/>
      <c r="B118" s="62"/>
      <c r="C118" s="114"/>
      <c r="D118" s="115"/>
      <c r="E118" s="64" t="s">
        <v>213</v>
      </c>
      <c r="F118" s="65">
        <v>2020</v>
      </c>
      <c r="G118" s="680">
        <v>1490000</v>
      </c>
      <c r="H118" s="817">
        <v>0</v>
      </c>
      <c r="I118" s="796">
        <f t="shared" si="10"/>
        <v>1490000</v>
      </c>
      <c r="J118" s="66">
        <v>1490000</v>
      </c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24">
        <v>100</v>
      </c>
    </row>
    <row r="119" spans="1:22" s="67" customFormat="1" ht="56.25" outlineLevel="1">
      <c r="A119" s="62"/>
      <c r="B119" s="62"/>
      <c r="C119" s="114"/>
      <c r="D119" s="115"/>
      <c r="E119" s="64" t="s">
        <v>214</v>
      </c>
      <c r="F119" s="65">
        <v>2020</v>
      </c>
      <c r="G119" s="680">
        <v>1480000</v>
      </c>
      <c r="H119" s="817">
        <v>0</v>
      </c>
      <c r="I119" s="796">
        <f t="shared" si="10"/>
        <v>1480000</v>
      </c>
      <c r="J119" s="66">
        <v>1480000</v>
      </c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24">
        <v>100</v>
      </c>
    </row>
    <row r="120" spans="1:22" s="67" customFormat="1" ht="56.25" outlineLevel="1">
      <c r="A120" s="62"/>
      <c r="B120" s="62"/>
      <c r="C120" s="114"/>
      <c r="D120" s="115"/>
      <c r="E120" s="64" t="s">
        <v>215</v>
      </c>
      <c r="F120" s="65">
        <v>2020</v>
      </c>
      <c r="G120" s="680">
        <v>1450000</v>
      </c>
      <c r="H120" s="817">
        <v>0</v>
      </c>
      <c r="I120" s="796">
        <f t="shared" si="10"/>
        <v>1450000</v>
      </c>
      <c r="J120" s="66">
        <v>1450000</v>
      </c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24">
        <v>100</v>
      </c>
    </row>
    <row r="121" spans="1:22" s="61" customFormat="1" ht="41.25" outlineLevel="1">
      <c r="A121" s="55">
        <v>3122</v>
      </c>
      <c r="B121" s="55"/>
      <c r="C121" s="55"/>
      <c r="D121" s="24" t="s">
        <v>196</v>
      </c>
      <c r="E121" s="57"/>
      <c r="F121" s="58"/>
      <c r="G121" s="679"/>
      <c r="H121" s="59"/>
      <c r="I121" s="780">
        <f t="shared" si="10"/>
        <v>175847</v>
      </c>
      <c r="J121" s="60">
        <f>SUM(J122:J124)</f>
        <v>30000</v>
      </c>
      <c r="K121" s="60">
        <f t="shared" ref="K121:U121" si="18">SUM(K122:K124)</f>
        <v>0</v>
      </c>
      <c r="L121" s="60">
        <f t="shared" si="18"/>
        <v>145847</v>
      </c>
      <c r="M121" s="60">
        <f t="shared" si="18"/>
        <v>0</v>
      </c>
      <c r="N121" s="60">
        <f t="shared" si="18"/>
        <v>0</v>
      </c>
      <c r="O121" s="60">
        <f t="shared" si="18"/>
        <v>0</v>
      </c>
      <c r="P121" s="60">
        <f t="shared" si="18"/>
        <v>0</v>
      </c>
      <c r="Q121" s="60">
        <f t="shared" si="18"/>
        <v>0</v>
      </c>
      <c r="R121" s="60">
        <f t="shared" si="18"/>
        <v>0</v>
      </c>
      <c r="S121" s="60">
        <f t="shared" si="18"/>
        <v>0</v>
      </c>
      <c r="T121" s="60">
        <f t="shared" si="18"/>
        <v>0</v>
      </c>
      <c r="U121" s="60">
        <f t="shared" si="18"/>
        <v>0</v>
      </c>
      <c r="V121" s="639"/>
    </row>
    <row r="122" spans="1:22" s="67" customFormat="1" ht="37.5" outlineLevel="1">
      <c r="A122" s="62"/>
      <c r="B122" s="62"/>
      <c r="C122" s="62"/>
      <c r="D122" s="63"/>
      <c r="E122" s="128" t="s">
        <v>216</v>
      </c>
      <c r="F122" s="129" t="s">
        <v>198</v>
      </c>
      <c r="G122" s="680">
        <v>3734729</v>
      </c>
      <c r="H122" s="817">
        <v>81</v>
      </c>
      <c r="I122" s="796">
        <f t="shared" si="10"/>
        <v>30000</v>
      </c>
      <c r="J122" s="66">
        <v>30000</v>
      </c>
      <c r="K122" s="130"/>
      <c r="L122" s="66"/>
      <c r="M122" s="66"/>
      <c r="N122" s="120"/>
      <c r="O122" s="66"/>
      <c r="P122" s="66"/>
      <c r="Q122" s="66"/>
      <c r="R122" s="66"/>
      <c r="S122" s="66"/>
      <c r="T122" s="66"/>
      <c r="U122" s="66"/>
      <c r="V122" s="624">
        <v>100</v>
      </c>
    </row>
    <row r="123" spans="1:22" s="67" customFormat="1" ht="75" outlineLevel="1">
      <c r="A123" s="62"/>
      <c r="B123" s="62"/>
      <c r="C123" s="62"/>
      <c r="D123" s="63"/>
      <c r="E123" s="128" t="s">
        <v>217</v>
      </c>
      <c r="F123" s="129">
        <v>2020</v>
      </c>
      <c r="G123" s="680">
        <v>40518</v>
      </c>
      <c r="H123" s="817">
        <v>0</v>
      </c>
      <c r="I123" s="796">
        <f t="shared" si="10"/>
        <v>40518</v>
      </c>
      <c r="J123" s="66"/>
      <c r="K123" s="130"/>
      <c r="L123" s="66">
        <v>40518</v>
      </c>
      <c r="M123" s="66"/>
      <c r="N123" s="120"/>
      <c r="O123" s="66"/>
      <c r="P123" s="66"/>
      <c r="Q123" s="66"/>
      <c r="R123" s="66"/>
      <c r="S123" s="66"/>
      <c r="T123" s="66"/>
      <c r="U123" s="66"/>
      <c r="V123" s="624">
        <v>100</v>
      </c>
    </row>
    <row r="124" spans="1:22" ht="75" outlineLevel="1">
      <c r="A124" s="70"/>
      <c r="B124" s="70"/>
      <c r="C124" s="70"/>
      <c r="D124" s="63"/>
      <c r="E124" s="131" t="s">
        <v>218</v>
      </c>
      <c r="F124" s="132">
        <v>2020</v>
      </c>
      <c r="G124" s="696">
        <v>105329</v>
      </c>
      <c r="H124" s="632">
        <v>0</v>
      </c>
      <c r="I124" s="797">
        <f t="shared" si="10"/>
        <v>105329</v>
      </c>
      <c r="J124" s="74"/>
      <c r="K124" s="74"/>
      <c r="L124" s="74">
        <v>105329</v>
      </c>
      <c r="M124" s="74"/>
      <c r="N124" s="135"/>
      <c r="O124" s="74"/>
      <c r="P124" s="74"/>
      <c r="Q124" s="74"/>
      <c r="R124" s="74"/>
      <c r="S124" s="74"/>
      <c r="T124" s="74"/>
      <c r="U124" s="74"/>
      <c r="V124" s="625">
        <v>100</v>
      </c>
    </row>
    <row r="125" spans="1:22" s="20" customFormat="1" ht="40.5" outlineLevel="1">
      <c r="A125" s="15">
        <v>1517324</v>
      </c>
      <c r="B125" s="15" t="s">
        <v>219</v>
      </c>
      <c r="C125" s="15" t="s">
        <v>150</v>
      </c>
      <c r="D125" s="21" t="s">
        <v>220</v>
      </c>
      <c r="E125" s="22"/>
      <c r="F125" s="16"/>
      <c r="G125" s="672"/>
      <c r="H125" s="17"/>
      <c r="I125" s="782">
        <f t="shared" si="10"/>
        <v>420000</v>
      </c>
      <c r="J125" s="19">
        <f>J126</f>
        <v>10000</v>
      </c>
      <c r="K125" s="19">
        <f t="shared" ref="K125:U125" si="19">K126</f>
        <v>410000</v>
      </c>
      <c r="L125" s="19">
        <f t="shared" si="19"/>
        <v>0</v>
      </c>
      <c r="M125" s="19">
        <f t="shared" si="19"/>
        <v>0</v>
      </c>
      <c r="N125" s="19">
        <f t="shared" si="19"/>
        <v>0</v>
      </c>
      <c r="O125" s="19">
        <f t="shared" si="19"/>
        <v>0</v>
      </c>
      <c r="P125" s="19">
        <f t="shared" si="19"/>
        <v>0</v>
      </c>
      <c r="Q125" s="19">
        <f t="shared" si="19"/>
        <v>0</v>
      </c>
      <c r="R125" s="19">
        <f t="shared" si="19"/>
        <v>0</v>
      </c>
      <c r="S125" s="19">
        <f t="shared" si="19"/>
        <v>0</v>
      </c>
      <c r="T125" s="19">
        <f t="shared" si="19"/>
        <v>0</v>
      </c>
      <c r="U125" s="19">
        <f t="shared" si="19"/>
        <v>0</v>
      </c>
      <c r="V125" s="636"/>
    </row>
    <row r="126" spans="1:22" s="61" customFormat="1" ht="41.25" outlineLevel="1">
      <c r="A126" s="55">
        <v>3122</v>
      </c>
      <c r="B126" s="55"/>
      <c r="C126" s="55"/>
      <c r="D126" s="24" t="s">
        <v>196</v>
      </c>
      <c r="E126" s="57"/>
      <c r="F126" s="58"/>
      <c r="G126" s="679"/>
      <c r="H126" s="59"/>
      <c r="I126" s="780">
        <f t="shared" si="10"/>
        <v>420000</v>
      </c>
      <c r="J126" s="60">
        <f>SUM(J127)</f>
        <v>10000</v>
      </c>
      <c r="K126" s="60">
        <f t="shared" ref="K126:U126" si="20">SUM(K127)</f>
        <v>410000</v>
      </c>
      <c r="L126" s="60">
        <f t="shared" si="20"/>
        <v>0</v>
      </c>
      <c r="M126" s="60">
        <f t="shared" si="20"/>
        <v>0</v>
      </c>
      <c r="N126" s="60">
        <f t="shared" si="20"/>
        <v>0</v>
      </c>
      <c r="O126" s="60">
        <f t="shared" si="20"/>
        <v>0</v>
      </c>
      <c r="P126" s="60">
        <f t="shared" si="20"/>
        <v>0</v>
      </c>
      <c r="Q126" s="60">
        <f t="shared" si="20"/>
        <v>0</v>
      </c>
      <c r="R126" s="60">
        <f t="shared" si="20"/>
        <v>0</v>
      </c>
      <c r="S126" s="60">
        <f t="shared" si="20"/>
        <v>0</v>
      </c>
      <c r="T126" s="60">
        <f t="shared" si="20"/>
        <v>0</v>
      </c>
      <c r="U126" s="60">
        <f t="shared" si="20"/>
        <v>0</v>
      </c>
      <c r="V126" s="639"/>
    </row>
    <row r="127" spans="1:22" s="67" customFormat="1" ht="37.5" outlineLevel="1">
      <c r="A127" s="62"/>
      <c r="B127" s="62"/>
      <c r="C127" s="62"/>
      <c r="D127" s="63"/>
      <c r="E127" s="64" t="s">
        <v>221</v>
      </c>
      <c r="F127" s="65" t="s">
        <v>198</v>
      </c>
      <c r="G127" s="697">
        <v>4140977</v>
      </c>
      <c r="H127" s="823">
        <v>79</v>
      </c>
      <c r="I127" s="799">
        <f t="shared" si="10"/>
        <v>420000</v>
      </c>
      <c r="J127" s="66">
        <v>10000</v>
      </c>
      <c r="K127" s="130">
        <v>410000</v>
      </c>
      <c r="L127" s="66"/>
      <c r="M127" s="66"/>
      <c r="N127" s="120"/>
      <c r="O127" s="66"/>
      <c r="P127" s="66"/>
      <c r="Q127" s="66"/>
      <c r="R127" s="66"/>
      <c r="S127" s="66"/>
      <c r="T127" s="66"/>
      <c r="U127" s="66"/>
      <c r="V127" s="624">
        <v>100</v>
      </c>
    </row>
    <row r="128" spans="1:22" s="20" customFormat="1" ht="86.25" customHeight="1" outlineLevel="1">
      <c r="A128" s="15">
        <v>1517325</v>
      </c>
      <c r="B128" s="15" t="s">
        <v>222</v>
      </c>
      <c r="C128" s="15" t="s">
        <v>150</v>
      </c>
      <c r="D128" s="21" t="s">
        <v>223</v>
      </c>
      <c r="E128" s="22"/>
      <c r="F128" s="16"/>
      <c r="G128" s="672"/>
      <c r="H128" s="17"/>
      <c r="I128" s="782">
        <f t="shared" si="10"/>
        <v>640000</v>
      </c>
      <c r="J128" s="19">
        <f>J129+J132</f>
        <v>10000</v>
      </c>
      <c r="K128" s="19">
        <f t="shared" ref="K128:U128" si="21">K129+K132</f>
        <v>630000</v>
      </c>
      <c r="L128" s="19">
        <f t="shared" si="21"/>
        <v>0</v>
      </c>
      <c r="M128" s="19">
        <f t="shared" si="21"/>
        <v>0</v>
      </c>
      <c r="N128" s="19">
        <f t="shared" si="21"/>
        <v>0</v>
      </c>
      <c r="O128" s="19">
        <f t="shared" si="21"/>
        <v>0</v>
      </c>
      <c r="P128" s="19">
        <f t="shared" si="21"/>
        <v>0</v>
      </c>
      <c r="Q128" s="19">
        <f t="shared" si="21"/>
        <v>0</v>
      </c>
      <c r="R128" s="19">
        <f t="shared" si="21"/>
        <v>0</v>
      </c>
      <c r="S128" s="19">
        <f t="shared" si="21"/>
        <v>0</v>
      </c>
      <c r="T128" s="19">
        <f t="shared" si="21"/>
        <v>0</v>
      </c>
      <c r="U128" s="19">
        <f t="shared" si="21"/>
        <v>0</v>
      </c>
      <c r="V128" s="636"/>
    </row>
    <row r="129" spans="1:22" s="61" customFormat="1" ht="41.25" outlineLevel="1">
      <c r="A129" s="55">
        <v>3122</v>
      </c>
      <c r="B129" s="55"/>
      <c r="C129" s="55"/>
      <c r="D129" s="24" t="s">
        <v>196</v>
      </c>
      <c r="E129" s="57"/>
      <c r="F129" s="58"/>
      <c r="G129" s="679"/>
      <c r="H129" s="59"/>
      <c r="I129" s="780">
        <f t="shared" si="10"/>
        <v>640000</v>
      </c>
      <c r="J129" s="60">
        <f>SUM(J130:J131)</f>
        <v>10000</v>
      </c>
      <c r="K129" s="60">
        <f t="shared" ref="K129:U129" si="22">SUM(K130:K131)</f>
        <v>630000</v>
      </c>
      <c r="L129" s="60">
        <f t="shared" si="22"/>
        <v>0</v>
      </c>
      <c r="M129" s="60">
        <f t="shared" si="22"/>
        <v>0</v>
      </c>
      <c r="N129" s="60">
        <f t="shared" si="22"/>
        <v>0</v>
      </c>
      <c r="O129" s="60">
        <f t="shared" si="22"/>
        <v>0</v>
      </c>
      <c r="P129" s="60">
        <f t="shared" si="22"/>
        <v>0</v>
      </c>
      <c r="Q129" s="60">
        <f t="shared" si="22"/>
        <v>0</v>
      </c>
      <c r="R129" s="60">
        <f t="shared" si="22"/>
        <v>0</v>
      </c>
      <c r="S129" s="60">
        <f t="shared" si="22"/>
        <v>0</v>
      </c>
      <c r="T129" s="60">
        <f t="shared" si="22"/>
        <v>0</v>
      </c>
      <c r="U129" s="60">
        <f t="shared" si="22"/>
        <v>0</v>
      </c>
      <c r="V129" s="639"/>
    </row>
    <row r="130" spans="1:22" s="67" customFormat="1" ht="37.5" outlineLevel="1">
      <c r="A130" s="62"/>
      <c r="B130" s="62"/>
      <c r="C130" s="114"/>
      <c r="D130" s="136"/>
      <c r="E130" s="64" t="s">
        <v>224</v>
      </c>
      <c r="F130" s="65" t="s">
        <v>198</v>
      </c>
      <c r="G130" s="697">
        <v>3706858</v>
      </c>
      <c r="H130" s="823">
        <v>76</v>
      </c>
      <c r="I130" s="799">
        <f t="shared" si="10"/>
        <v>640000</v>
      </c>
      <c r="J130" s="66">
        <v>10000</v>
      </c>
      <c r="K130" s="120">
        <v>630000</v>
      </c>
      <c r="L130" s="66"/>
      <c r="M130" s="66"/>
      <c r="N130" s="66"/>
      <c r="O130" s="66"/>
      <c r="P130" s="66"/>
      <c r="Q130" s="66"/>
      <c r="R130" s="120"/>
      <c r="S130" s="66"/>
      <c r="T130" s="66"/>
      <c r="U130" s="66"/>
      <c r="V130" s="624">
        <v>100</v>
      </c>
    </row>
    <row r="131" spans="1:22" ht="20.25" hidden="1" customHeight="1" outlineLevel="1">
      <c r="A131" s="70"/>
      <c r="B131" s="70"/>
      <c r="C131" s="70"/>
      <c r="D131" s="63"/>
      <c r="E131" s="71"/>
      <c r="F131" s="72"/>
      <c r="G131" s="682"/>
      <c r="H131" s="73"/>
      <c r="I131" s="797">
        <f t="shared" si="10"/>
        <v>0</v>
      </c>
      <c r="J131" s="74"/>
      <c r="K131" s="74"/>
      <c r="L131" s="74"/>
      <c r="M131" s="74"/>
      <c r="N131" s="135"/>
      <c r="O131" s="74"/>
      <c r="P131" s="74"/>
      <c r="Q131" s="74"/>
      <c r="R131" s="74"/>
      <c r="S131" s="74"/>
      <c r="T131" s="74"/>
      <c r="U131" s="74"/>
      <c r="V131" s="641"/>
    </row>
    <row r="132" spans="1:22" s="87" customFormat="1" ht="60.75" hidden="1" customHeight="1" outlineLevel="1">
      <c r="A132" s="81">
        <v>3142</v>
      </c>
      <c r="B132" s="81"/>
      <c r="C132" s="81"/>
      <c r="D132" s="82" t="s">
        <v>148</v>
      </c>
      <c r="E132" s="137"/>
      <c r="F132" s="138"/>
      <c r="G132" s="698"/>
      <c r="H132" s="139"/>
      <c r="I132" s="798">
        <f t="shared" si="10"/>
        <v>0</v>
      </c>
      <c r="J132" s="86">
        <f>SUM(J133)</f>
        <v>0</v>
      </c>
      <c r="K132" s="86">
        <f t="shared" ref="K132:U132" si="23">SUM(K133)</f>
        <v>0</v>
      </c>
      <c r="L132" s="86">
        <f t="shared" si="23"/>
        <v>0</v>
      </c>
      <c r="M132" s="86">
        <f t="shared" si="23"/>
        <v>0</v>
      </c>
      <c r="N132" s="86">
        <f t="shared" si="23"/>
        <v>0</v>
      </c>
      <c r="O132" s="86">
        <f t="shared" si="23"/>
        <v>0</v>
      </c>
      <c r="P132" s="86">
        <f t="shared" si="23"/>
        <v>0</v>
      </c>
      <c r="Q132" s="86">
        <f t="shared" si="23"/>
        <v>0</v>
      </c>
      <c r="R132" s="86">
        <f t="shared" si="23"/>
        <v>0</v>
      </c>
      <c r="S132" s="86">
        <f t="shared" si="23"/>
        <v>0</v>
      </c>
      <c r="T132" s="86">
        <f t="shared" si="23"/>
        <v>0</v>
      </c>
      <c r="U132" s="86">
        <f t="shared" si="23"/>
        <v>0</v>
      </c>
      <c r="V132" s="642"/>
    </row>
    <row r="133" spans="1:22" ht="20.25" hidden="1" customHeight="1" outlineLevel="1">
      <c r="A133" s="70"/>
      <c r="B133" s="70"/>
      <c r="C133" s="70"/>
      <c r="D133" s="63"/>
      <c r="E133" s="71"/>
      <c r="F133" s="72"/>
      <c r="G133" s="682"/>
      <c r="H133" s="73"/>
      <c r="I133" s="797">
        <f t="shared" si="10"/>
        <v>0</v>
      </c>
      <c r="J133" s="74"/>
      <c r="K133" s="74"/>
      <c r="L133" s="74"/>
      <c r="M133" s="74"/>
      <c r="N133" s="135"/>
      <c r="O133" s="74"/>
      <c r="P133" s="74"/>
      <c r="Q133" s="74"/>
      <c r="R133" s="74"/>
      <c r="S133" s="74"/>
      <c r="T133" s="74"/>
      <c r="U133" s="74"/>
      <c r="V133" s="641"/>
    </row>
    <row r="134" spans="1:22" s="144" customFormat="1" ht="63" customHeight="1" outlineLevel="1">
      <c r="A134" s="15">
        <v>1517330</v>
      </c>
      <c r="B134" s="15" t="s">
        <v>225</v>
      </c>
      <c r="C134" s="15" t="s">
        <v>150</v>
      </c>
      <c r="D134" s="21" t="s">
        <v>226</v>
      </c>
      <c r="E134" s="140"/>
      <c r="F134" s="141"/>
      <c r="G134" s="699"/>
      <c r="H134" s="142"/>
      <c r="I134" s="782">
        <f t="shared" si="10"/>
        <v>2200000</v>
      </c>
      <c r="J134" s="143">
        <f>J135+J139</f>
        <v>0</v>
      </c>
      <c r="K134" s="143">
        <f t="shared" ref="K134:U134" si="24">K135+K139</f>
        <v>0</v>
      </c>
      <c r="L134" s="143">
        <f t="shared" si="24"/>
        <v>2200000</v>
      </c>
      <c r="M134" s="143">
        <f t="shared" si="24"/>
        <v>0</v>
      </c>
      <c r="N134" s="143">
        <f t="shared" si="24"/>
        <v>0</v>
      </c>
      <c r="O134" s="143">
        <f t="shared" si="24"/>
        <v>0</v>
      </c>
      <c r="P134" s="143">
        <f t="shared" si="24"/>
        <v>0</v>
      </c>
      <c r="Q134" s="143">
        <f t="shared" si="24"/>
        <v>0</v>
      </c>
      <c r="R134" s="143">
        <f t="shared" si="24"/>
        <v>0</v>
      </c>
      <c r="S134" s="143">
        <f t="shared" si="24"/>
        <v>0</v>
      </c>
      <c r="T134" s="143">
        <f t="shared" si="24"/>
        <v>0</v>
      </c>
      <c r="U134" s="143">
        <f t="shared" si="24"/>
        <v>0</v>
      </c>
      <c r="V134" s="636"/>
    </row>
    <row r="135" spans="1:22" s="29" customFormat="1" ht="60.75" customHeight="1" outlineLevel="1">
      <c r="A135" s="23" t="s">
        <v>227</v>
      </c>
      <c r="B135" s="23"/>
      <c r="C135" s="23"/>
      <c r="D135" s="24" t="s">
        <v>152</v>
      </c>
      <c r="E135" s="107"/>
      <c r="F135" s="108"/>
      <c r="G135" s="692"/>
      <c r="H135" s="109"/>
      <c r="I135" s="794">
        <f t="shared" si="10"/>
        <v>1200000</v>
      </c>
      <c r="J135" s="28">
        <f>SUM(J136:J138)</f>
        <v>0</v>
      </c>
      <c r="K135" s="28">
        <f t="shared" ref="K135:U135" si="25">SUM(K136:K138)</f>
        <v>0</v>
      </c>
      <c r="L135" s="28">
        <f t="shared" si="25"/>
        <v>1200000</v>
      </c>
      <c r="M135" s="28">
        <f t="shared" si="25"/>
        <v>0</v>
      </c>
      <c r="N135" s="28">
        <f t="shared" si="25"/>
        <v>0</v>
      </c>
      <c r="O135" s="28">
        <f t="shared" si="25"/>
        <v>0</v>
      </c>
      <c r="P135" s="28">
        <f t="shared" si="25"/>
        <v>0</v>
      </c>
      <c r="Q135" s="28">
        <f t="shared" si="25"/>
        <v>0</v>
      </c>
      <c r="R135" s="28">
        <f t="shared" si="25"/>
        <v>0</v>
      </c>
      <c r="S135" s="28">
        <f t="shared" si="25"/>
        <v>0</v>
      </c>
      <c r="T135" s="28">
        <f t="shared" si="25"/>
        <v>0</v>
      </c>
      <c r="U135" s="28">
        <f t="shared" si="25"/>
        <v>0</v>
      </c>
      <c r="V135" s="637"/>
    </row>
    <row r="136" spans="1:22" ht="37.5" outlineLevel="1">
      <c r="A136" s="70"/>
      <c r="B136" s="70"/>
      <c r="C136" s="70"/>
      <c r="D136" s="63"/>
      <c r="E136" s="131" t="s">
        <v>228</v>
      </c>
      <c r="F136" s="132">
        <v>2020</v>
      </c>
      <c r="G136" s="696">
        <v>1200000</v>
      </c>
      <c r="H136" s="632">
        <v>0</v>
      </c>
      <c r="I136" s="797">
        <f t="shared" si="10"/>
        <v>1200000</v>
      </c>
      <c r="J136" s="74"/>
      <c r="K136" s="135"/>
      <c r="L136" s="74">
        <v>1200000</v>
      </c>
      <c r="M136" s="74"/>
      <c r="N136" s="74"/>
      <c r="O136" s="74"/>
      <c r="P136" s="74"/>
      <c r="Q136" s="74"/>
      <c r="R136" s="74"/>
      <c r="S136" s="74"/>
      <c r="T136" s="74"/>
      <c r="U136" s="74"/>
      <c r="V136" s="625">
        <v>100</v>
      </c>
    </row>
    <row r="137" spans="1:22" ht="20.25" hidden="1" customHeight="1" outlineLevel="1">
      <c r="A137" s="70"/>
      <c r="B137" s="70"/>
      <c r="C137" s="70"/>
      <c r="D137" s="63"/>
      <c r="E137" s="117"/>
      <c r="F137" s="118"/>
      <c r="G137" s="700"/>
      <c r="H137" s="820"/>
      <c r="I137" s="797">
        <f t="shared" si="10"/>
        <v>0</v>
      </c>
      <c r="J137" s="74"/>
      <c r="K137" s="135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625"/>
    </row>
    <row r="138" spans="1:22" ht="20.25" hidden="1" customHeight="1" outlineLevel="1">
      <c r="A138" s="70"/>
      <c r="B138" s="70"/>
      <c r="C138" s="70"/>
      <c r="D138" s="63"/>
      <c r="E138" s="71"/>
      <c r="F138" s="72"/>
      <c r="G138" s="682"/>
      <c r="H138" s="824"/>
      <c r="I138" s="800">
        <f t="shared" si="10"/>
        <v>0</v>
      </c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627"/>
    </row>
    <row r="139" spans="1:22" s="29" customFormat="1" ht="40.5" outlineLevel="1">
      <c r="A139" s="23">
        <v>3122</v>
      </c>
      <c r="B139" s="23"/>
      <c r="C139" s="23"/>
      <c r="D139" s="24" t="s">
        <v>196</v>
      </c>
      <c r="E139" s="107"/>
      <c r="F139" s="108"/>
      <c r="G139" s="692"/>
      <c r="H139" s="825"/>
      <c r="I139" s="794">
        <f t="shared" ref="I139:I202" si="26">+J139+K139+L139+M139+N139+O139+P139+Q139+R139+S139+T139+U139</f>
        <v>1000000</v>
      </c>
      <c r="J139" s="28">
        <f>SUM(J140:J143)</f>
        <v>0</v>
      </c>
      <c r="K139" s="28">
        <f t="shared" ref="K139:U139" si="27">SUM(K140:K143)</f>
        <v>0</v>
      </c>
      <c r="L139" s="28">
        <f t="shared" si="27"/>
        <v>1000000</v>
      </c>
      <c r="M139" s="28">
        <f t="shared" si="27"/>
        <v>0</v>
      </c>
      <c r="N139" s="28">
        <f t="shared" si="27"/>
        <v>0</v>
      </c>
      <c r="O139" s="28">
        <f t="shared" si="27"/>
        <v>0</v>
      </c>
      <c r="P139" s="28">
        <f t="shared" si="27"/>
        <v>0</v>
      </c>
      <c r="Q139" s="28">
        <f t="shared" si="27"/>
        <v>0</v>
      </c>
      <c r="R139" s="28">
        <f t="shared" si="27"/>
        <v>0</v>
      </c>
      <c r="S139" s="28">
        <f t="shared" si="27"/>
        <v>0</v>
      </c>
      <c r="T139" s="28">
        <f t="shared" si="27"/>
        <v>0</v>
      </c>
      <c r="U139" s="28">
        <f t="shared" si="27"/>
        <v>0</v>
      </c>
      <c r="V139" s="623"/>
    </row>
    <row r="140" spans="1:22" ht="37.5" outlineLevel="1">
      <c r="A140" s="70"/>
      <c r="B140" s="70"/>
      <c r="C140" s="70"/>
      <c r="D140" s="63"/>
      <c r="E140" s="131" t="s">
        <v>229</v>
      </c>
      <c r="F140" s="132">
        <v>2020</v>
      </c>
      <c r="G140" s="696">
        <v>1000000</v>
      </c>
      <c r="H140" s="632">
        <v>0</v>
      </c>
      <c r="I140" s="797">
        <f t="shared" si="26"/>
        <v>1000000</v>
      </c>
      <c r="J140" s="74"/>
      <c r="K140" s="135"/>
      <c r="L140" s="74">
        <v>1000000</v>
      </c>
      <c r="M140" s="74"/>
      <c r="N140" s="74"/>
      <c r="O140" s="74"/>
      <c r="P140" s="74"/>
      <c r="Q140" s="74"/>
      <c r="R140" s="74"/>
      <c r="S140" s="74"/>
      <c r="T140" s="74"/>
      <c r="U140" s="74"/>
      <c r="V140" s="625">
        <v>100</v>
      </c>
    </row>
    <row r="141" spans="1:22" ht="20.25" hidden="1" customHeight="1" outlineLevel="1">
      <c r="A141" s="70"/>
      <c r="B141" s="70"/>
      <c r="C141" s="70"/>
      <c r="D141" s="63"/>
      <c r="E141" s="71"/>
      <c r="F141" s="72"/>
      <c r="G141" s="682"/>
      <c r="H141" s="824"/>
      <c r="I141" s="797">
        <f t="shared" si="26"/>
        <v>0</v>
      </c>
      <c r="J141" s="135"/>
      <c r="K141" s="135"/>
      <c r="L141" s="135"/>
      <c r="M141" s="135"/>
      <c r="N141" s="74"/>
      <c r="O141" s="74"/>
      <c r="P141" s="74"/>
      <c r="Q141" s="74"/>
      <c r="R141" s="74"/>
      <c r="S141" s="74"/>
      <c r="T141" s="74"/>
      <c r="U141" s="74"/>
      <c r="V141" s="641"/>
    </row>
    <row r="142" spans="1:22" ht="20.25" hidden="1" customHeight="1" outlineLevel="1">
      <c r="A142" s="70"/>
      <c r="B142" s="70"/>
      <c r="C142" s="70"/>
      <c r="D142" s="63"/>
      <c r="E142" s="147"/>
      <c r="F142" s="148"/>
      <c r="G142" s="688"/>
      <c r="H142" s="826"/>
      <c r="I142" s="797">
        <f t="shared" si="26"/>
        <v>0</v>
      </c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641"/>
    </row>
    <row r="143" spans="1:22" ht="20.25" hidden="1" customHeight="1" outlineLevel="1">
      <c r="A143" s="70"/>
      <c r="B143" s="70"/>
      <c r="C143" s="70"/>
      <c r="D143" s="63"/>
      <c r="E143" s="147"/>
      <c r="F143" s="148"/>
      <c r="G143" s="688"/>
      <c r="H143" s="826"/>
      <c r="I143" s="797">
        <f t="shared" si="26"/>
        <v>0</v>
      </c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641"/>
    </row>
    <row r="144" spans="1:22" s="154" customFormat="1" ht="141.75" hidden="1" customHeight="1" outlineLevel="1">
      <c r="A144" s="149">
        <v>1517461</v>
      </c>
      <c r="B144" s="149"/>
      <c r="C144" s="149">
        <v>170703</v>
      </c>
      <c r="D144" s="150" t="s">
        <v>230</v>
      </c>
      <c r="E144" s="151"/>
      <c r="F144" s="152"/>
      <c r="G144" s="701"/>
      <c r="H144" s="827"/>
      <c r="I144" s="801">
        <f t="shared" si="26"/>
        <v>0</v>
      </c>
      <c r="J144" s="153">
        <f>J145+J156</f>
        <v>0</v>
      </c>
      <c r="K144" s="153">
        <f t="shared" ref="K144:U144" si="28">K145+K156</f>
        <v>0</v>
      </c>
      <c r="L144" s="153">
        <f t="shared" si="28"/>
        <v>0</v>
      </c>
      <c r="M144" s="153">
        <f t="shared" si="28"/>
        <v>0</v>
      </c>
      <c r="N144" s="153">
        <f t="shared" si="28"/>
        <v>0</v>
      </c>
      <c r="O144" s="153">
        <f t="shared" si="28"/>
        <v>0</v>
      </c>
      <c r="P144" s="153">
        <f t="shared" si="28"/>
        <v>0</v>
      </c>
      <c r="Q144" s="153">
        <f t="shared" si="28"/>
        <v>0</v>
      </c>
      <c r="R144" s="153">
        <f t="shared" si="28"/>
        <v>0</v>
      </c>
      <c r="S144" s="153">
        <f t="shared" si="28"/>
        <v>0</v>
      </c>
      <c r="T144" s="153">
        <f t="shared" si="28"/>
        <v>0</v>
      </c>
      <c r="U144" s="153">
        <f t="shared" si="28"/>
        <v>0</v>
      </c>
      <c r="V144" s="644"/>
    </row>
    <row r="145" spans="1:22" s="87" customFormat="1" ht="81" hidden="1" customHeight="1" outlineLevel="1">
      <c r="A145" s="155">
        <v>3122</v>
      </c>
      <c r="B145" s="155"/>
      <c r="C145" s="156"/>
      <c r="D145" s="157" t="s">
        <v>143</v>
      </c>
      <c r="E145" s="158"/>
      <c r="F145" s="159"/>
      <c r="G145" s="702"/>
      <c r="H145" s="828"/>
      <c r="I145" s="798">
        <f t="shared" si="26"/>
        <v>0</v>
      </c>
      <c r="J145" s="86">
        <f>SUM(J146:J155)</f>
        <v>0</v>
      </c>
      <c r="K145" s="86">
        <f t="shared" ref="K145:U145" si="29">SUM(K146:K155)</f>
        <v>0</v>
      </c>
      <c r="L145" s="86">
        <f t="shared" si="29"/>
        <v>0</v>
      </c>
      <c r="M145" s="86">
        <f t="shared" si="29"/>
        <v>0</v>
      </c>
      <c r="N145" s="86">
        <f t="shared" si="29"/>
        <v>0</v>
      </c>
      <c r="O145" s="86">
        <f t="shared" si="29"/>
        <v>0</v>
      </c>
      <c r="P145" s="86">
        <f t="shared" si="29"/>
        <v>0</v>
      </c>
      <c r="Q145" s="86">
        <f t="shared" si="29"/>
        <v>0</v>
      </c>
      <c r="R145" s="86">
        <f t="shared" si="29"/>
        <v>0</v>
      </c>
      <c r="S145" s="86">
        <f t="shared" si="29"/>
        <v>0</v>
      </c>
      <c r="T145" s="86">
        <f t="shared" si="29"/>
        <v>0</v>
      </c>
      <c r="U145" s="86">
        <f t="shared" si="29"/>
        <v>0</v>
      </c>
      <c r="V145" s="642"/>
    </row>
    <row r="146" spans="1:22" ht="20.25" hidden="1" customHeight="1" outlineLevel="1">
      <c r="A146" s="160"/>
      <c r="B146" s="160"/>
      <c r="C146" s="161"/>
      <c r="D146" s="162"/>
      <c r="E146" s="71"/>
      <c r="F146" s="72"/>
      <c r="G146" s="682"/>
      <c r="H146" s="824"/>
      <c r="I146" s="797">
        <f t="shared" si="26"/>
        <v>0</v>
      </c>
      <c r="J146" s="163"/>
      <c r="K146" s="163"/>
      <c r="L146" s="74"/>
      <c r="M146" s="163"/>
      <c r="N146" s="163"/>
      <c r="O146" s="74"/>
      <c r="P146" s="74"/>
      <c r="Q146" s="74"/>
      <c r="R146" s="74"/>
      <c r="S146" s="74"/>
      <c r="T146" s="74"/>
      <c r="U146" s="74"/>
      <c r="V146" s="641"/>
    </row>
    <row r="147" spans="1:22" ht="20.25" hidden="1" customHeight="1" outlineLevel="1">
      <c r="A147" s="160"/>
      <c r="B147" s="160"/>
      <c r="C147" s="161"/>
      <c r="D147" s="162"/>
      <c r="E147" s="71"/>
      <c r="F147" s="72"/>
      <c r="G147" s="682"/>
      <c r="H147" s="824"/>
      <c r="I147" s="797">
        <f t="shared" si="26"/>
        <v>0</v>
      </c>
      <c r="J147" s="163"/>
      <c r="K147" s="163"/>
      <c r="L147" s="74"/>
      <c r="M147" s="163"/>
      <c r="N147" s="163"/>
      <c r="O147" s="74"/>
      <c r="P147" s="74"/>
      <c r="Q147" s="74"/>
      <c r="R147" s="74"/>
      <c r="S147" s="74"/>
      <c r="T147" s="74"/>
      <c r="U147" s="74"/>
      <c r="V147" s="641"/>
    </row>
    <row r="148" spans="1:22" ht="20.25" hidden="1" customHeight="1" outlineLevel="1">
      <c r="A148" s="160"/>
      <c r="B148" s="160"/>
      <c r="C148" s="161"/>
      <c r="D148" s="162"/>
      <c r="E148" s="71"/>
      <c r="F148" s="72"/>
      <c r="G148" s="682"/>
      <c r="H148" s="824"/>
      <c r="I148" s="797">
        <f t="shared" si="26"/>
        <v>0</v>
      </c>
      <c r="J148" s="164"/>
      <c r="K148" s="164"/>
      <c r="L148" s="74"/>
      <c r="M148" s="163"/>
      <c r="N148" s="163"/>
      <c r="O148" s="74"/>
      <c r="P148" s="74"/>
      <c r="Q148" s="74"/>
      <c r="R148" s="74"/>
      <c r="S148" s="74"/>
      <c r="T148" s="74"/>
      <c r="U148" s="74"/>
      <c r="V148" s="641"/>
    </row>
    <row r="149" spans="1:22" ht="20.25" hidden="1" customHeight="1" outlineLevel="1">
      <c r="A149" s="160"/>
      <c r="B149" s="160"/>
      <c r="C149" s="161"/>
      <c r="D149" s="162"/>
      <c r="E149" s="71"/>
      <c r="F149" s="72"/>
      <c r="G149" s="682"/>
      <c r="H149" s="824"/>
      <c r="I149" s="797">
        <f t="shared" si="26"/>
        <v>0</v>
      </c>
      <c r="J149" s="163"/>
      <c r="K149" s="163"/>
      <c r="L149" s="74"/>
      <c r="M149" s="163"/>
      <c r="N149" s="163"/>
      <c r="O149" s="74"/>
      <c r="P149" s="74"/>
      <c r="Q149" s="74"/>
      <c r="R149" s="74"/>
      <c r="S149" s="74"/>
      <c r="T149" s="74"/>
      <c r="U149" s="74"/>
      <c r="V149" s="641"/>
    </row>
    <row r="150" spans="1:22" ht="20.25" hidden="1" customHeight="1" outlineLevel="1">
      <c r="A150" s="160"/>
      <c r="B150" s="160"/>
      <c r="C150" s="161"/>
      <c r="D150" s="162"/>
      <c r="E150" s="71"/>
      <c r="F150" s="72"/>
      <c r="G150" s="682"/>
      <c r="H150" s="824"/>
      <c r="I150" s="797">
        <f t="shared" si="26"/>
        <v>0</v>
      </c>
      <c r="J150" s="163"/>
      <c r="K150" s="163"/>
      <c r="L150" s="74"/>
      <c r="M150" s="163"/>
      <c r="N150" s="163"/>
      <c r="O150" s="74"/>
      <c r="P150" s="74"/>
      <c r="Q150" s="74"/>
      <c r="R150" s="74"/>
      <c r="S150" s="74"/>
      <c r="T150" s="74"/>
      <c r="U150" s="74"/>
      <c r="V150" s="641"/>
    </row>
    <row r="151" spans="1:22" ht="20.25" hidden="1" customHeight="1" outlineLevel="1">
      <c r="A151" s="160"/>
      <c r="B151" s="160"/>
      <c r="C151" s="161"/>
      <c r="D151" s="162"/>
      <c r="E151" s="131"/>
      <c r="F151" s="132"/>
      <c r="G151" s="696"/>
      <c r="H151" s="632"/>
      <c r="I151" s="800">
        <f t="shared" si="26"/>
        <v>0</v>
      </c>
      <c r="J151" s="163"/>
      <c r="K151" s="163"/>
      <c r="L151" s="74"/>
      <c r="M151" s="164"/>
      <c r="N151" s="164"/>
      <c r="O151" s="146"/>
      <c r="P151" s="146"/>
      <c r="Q151" s="146"/>
      <c r="R151" s="146"/>
      <c r="S151" s="146"/>
      <c r="T151" s="146"/>
      <c r="U151" s="146"/>
      <c r="V151" s="643"/>
    </row>
    <row r="152" spans="1:22" ht="20.25" hidden="1" customHeight="1" outlineLevel="1">
      <c r="A152" s="160"/>
      <c r="B152" s="160"/>
      <c r="C152" s="161"/>
      <c r="D152" s="162"/>
      <c r="E152" s="131"/>
      <c r="F152" s="132"/>
      <c r="G152" s="696"/>
      <c r="H152" s="632"/>
      <c r="I152" s="800">
        <f t="shared" si="26"/>
        <v>0</v>
      </c>
      <c r="J152" s="163"/>
      <c r="K152" s="163"/>
      <c r="L152" s="74"/>
      <c r="M152" s="164"/>
      <c r="N152" s="164"/>
      <c r="O152" s="146"/>
      <c r="P152" s="164"/>
      <c r="Q152" s="146"/>
      <c r="R152" s="146"/>
      <c r="S152" s="146"/>
      <c r="T152" s="146"/>
      <c r="U152" s="146"/>
      <c r="V152" s="643"/>
    </row>
    <row r="153" spans="1:22" ht="20.25" hidden="1" customHeight="1" outlineLevel="1">
      <c r="A153" s="160"/>
      <c r="B153" s="160"/>
      <c r="C153" s="161"/>
      <c r="D153" s="162"/>
      <c r="E153" s="131"/>
      <c r="F153" s="132"/>
      <c r="G153" s="696"/>
      <c r="H153" s="632"/>
      <c r="I153" s="800">
        <f t="shared" si="26"/>
        <v>0</v>
      </c>
      <c r="J153" s="163"/>
      <c r="K153" s="163"/>
      <c r="L153" s="74"/>
      <c r="M153" s="164"/>
      <c r="N153" s="164"/>
      <c r="O153" s="146"/>
      <c r="P153" s="164"/>
      <c r="Q153" s="146"/>
      <c r="R153" s="146"/>
      <c r="S153" s="146"/>
      <c r="T153" s="146"/>
      <c r="U153" s="146"/>
      <c r="V153" s="643"/>
    </row>
    <row r="154" spans="1:22" ht="20.25" hidden="1" customHeight="1" outlineLevel="1">
      <c r="A154" s="160"/>
      <c r="B154" s="160"/>
      <c r="C154" s="161"/>
      <c r="D154" s="162"/>
      <c r="E154" s="71"/>
      <c r="F154" s="72"/>
      <c r="G154" s="682"/>
      <c r="H154" s="824"/>
      <c r="I154" s="800">
        <f t="shared" si="26"/>
        <v>0</v>
      </c>
      <c r="J154" s="163"/>
      <c r="K154" s="163"/>
      <c r="L154" s="74"/>
      <c r="M154" s="164"/>
      <c r="N154" s="164"/>
      <c r="O154" s="146"/>
      <c r="P154" s="164"/>
      <c r="Q154" s="146"/>
      <c r="R154" s="146"/>
      <c r="S154" s="146"/>
      <c r="T154" s="146"/>
      <c r="U154" s="146"/>
      <c r="V154" s="643"/>
    </row>
    <row r="155" spans="1:22" ht="20.25" hidden="1" customHeight="1" outlineLevel="1">
      <c r="A155" s="160"/>
      <c r="B155" s="160"/>
      <c r="C155" s="161"/>
      <c r="D155" s="162"/>
      <c r="E155" s="165"/>
      <c r="F155" s="166"/>
      <c r="G155" s="703"/>
      <c r="H155" s="829"/>
      <c r="I155" s="800">
        <f t="shared" si="26"/>
        <v>0</v>
      </c>
      <c r="J155" s="163"/>
      <c r="K155" s="163"/>
      <c r="L155" s="74"/>
      <c r="M155" s="164"/>
      <c r="N155" s="164"/>
      <c r="O155" s="146"/>
      <c r="P155" s="164"/>
      <c r="Q155" s="146"/>
      <c r="R155" s="146"/>
      <c r="S155" s="146"/>
      <c r="T155" s="146"/>
      <c r="U155" s="146"/>
      <c r="V155" s="643"/>
    </row>
    <row r="156" spans="1:22" s="87" customFormat="1" ht="60.75" hidden="1" customHeight="1" outlineLevel="1">
      <c r="A156" s="155">
        <v>3132</v>
      </c>
      <c r="B156" s="155"/>
      <c r="C156" s="156"/>
      <c r="D156" s="82" t="s">
        <v>231</v>
      </c>
      <c r="E156" s="158"/>
      <c r="F156" s="159"/>
      <c r="G156" s="702"/>
      <c r="H156" s="828"/>
      <c r="I156" s="798">
        <f t="shared" si="26"/>
        <v>0</v>
      </c>
      <c r="J156" s="86">
        <f>SUM(J157:J166)</f>
        <v>0</v>
      </c>
      <c r="K156" s="86">
        <f t="shared" ref="K156:U156" si="30">SUM(K157:K166)</f>
        <v>0</v>
      </c>
      <c r="L156" s="86">
        <f t="shared" si="30"/>
        <v>0</v>
      </c>
      <c r="M156" s="86">
        <f t="shared" si="30"/>
        <v>0</v>
      </c>
      <c r="N156" s="86">
        <f t="shared" si="30"/>
        <v>0</v>
      </c>
      <c r="O156" s="86">
        <f t="shared" si="30"/>
        <v>0</v>
      </c>
      <c r="P156" s="86">
        <f t="shared" si="30"/>
        <v>0</v>
      </c>
      <c r="Q156" s="86">
        <f t="shared" si="30"/>
        <v>0</v>
      </c>
      <c r="R156" s="86">
        <f t="shared" si="30"/>
        <v>0</v>
      </c>
      <c r="S156" s="86">
        <f t="shared" si="30"/>
        <v>0</v>
      </c>
      <c r="T156" s="86">
        <f t="shared" si="30"/>
        <v>0</v>
      </c>
      <c r="U156" s="86">
        <f t="shared" si="30"/>
        <v>0</v>
      </c>
      <c r="V156" s="642"/>
    </row>
    <row r="157" spans="1:22" ht="20.25" hidden="1" customHeight="1" outlineLevel="1">
      <c r="A157" s="160"/>
      <c r="B157" s="160"/>
      <c r="C157" s="161"/>
      <c r="D157" s="136"/>
      <c r="E157" s="165"/>
      <c r="F157" s="166"/>
      <c r="G157" s="703"/>
      <c r="H157" s="829"/>
      <c r="I157" s="797">
        <f t="shared" si="26"/>
        <v>0</v>
      </c>
      <c r="J157" s="74"/>
      <c r="K157" s="163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641"/>
    </row>
    <row r="158" spans="1:22" ht="20.25" hidden="1" customHeight="1" outlineLevel="1">
      <c r="A158" s="160"/>
      <c r="B158" s="160"/>
      <c r="C158" s="161"/>
      <c r="D158" s="136"/>
      <c r="E158" s="165"/>
      <c r="F158" s="166"/>
      <c r="G158" s="703"/>
      <c r="H158" s="829"/>
      <c r="I158" s="797">
        <f t="shared" si="26"/>
        <v>0</v>
      </c>
      <c r="J158" s="74"/>
      <c r="K158" s="163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641"/>
    </row>
    <row r="159" spans="1:22" ht="20.25" hidden="1" customHeight="1" outlineLevel="1">
      <c r="A159" s="160"/>
      <c r="B159" s="160"/>
      <c r="C159" s="161"/>
      <c r="D159" s="136"/>
      <c r="E159" s="165"/>
      <c r="F159" s="166"/>
      <c r="G159" s="703"/>
      <c r="H159" s="829"/>
      <c r="I159" s="797">
        <f t="shared" si="26"/>
        <v>0</v>
      </c>
      <c r="J159" s="74"/>
      <c r="K159" s="163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641"/>
    </row>
    <row r="160" spans="1:22" ht="20.25" hidden="1" customHeight="1" outlineLevel="1">
      <c r="A160" s="160"/>
      <c r="B160" s="160"/>
      <c r="C160" s="161"/>
      <c r="D160" s="136"/>
      <c r="E160" s="165"/>
      <c r="F160" s="166"/>
      <c r="G160" s="703"/>
      <c r="H160" s="829"/>
      <c r="I160" s="797">
        <f t="shared" si="26"/>
        <v>0</v>
      </c>
      <c r="J160" s="74"/>
      <c r="K160" s="163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641"/>
    </row>
    <row r="161" spans="1:22" ht="20.25" hidden="1" customHeight="1" outlineLevel="1">
      <c r="A161" s="160"/>
      <c r="B161" s="160"/>
      <c r="C161" s="161"/>
      <c r="D161" s="136"/>
      <c r="E161" s="165"/>
      <c r="F161" s="166"/>
      <c r="G161" s="703"/>
      <c r="H161" s="829"/>
      <c r="I161" s="797">
        <f t="shared" si="26"/>
        <v>0</v>
      </c>
      <c r="J161" s="74"/>
      <c r="K161" s="163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641"/>
    </row>
    <row r="162" spans="1:22" ht="20.25" hidden="1" customHeight="1" outlineLevel="1">
      <c r="A162" s="160"/>
      <c r="B162" s="160"/>
      <c r="C162" s="161"/>
      <c r="D162" s="136"/>
      <c r="E162" s="165"/>
      <c r="F162" s="166"/>
      <c r="G162" s="703"/>
      <c r="H162" s="829"/>
      <c r="I162" s="797">
        <f t="shared" si="26"/>
        <v>0</v>
      </c>
      <c r="J162" s="74"/>
      <c r="K162" s="163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641"/>
    </row>
    <row r="163" spans="1:22" ht="20.25" hidden="1" customHeight="1" outlineLevel="1">
      <c r="A163" s="160"/>
      <c r="B163" s="160"/>
      <c r="C163" s="161"/>
      <c r="D163" s="136"/>
      <c r="E163" s="165"/>
      <c r="F163" s="166"/>
      <c r="G163" s="703"/>
      <c r="H163" s="829"/>
      <c r="I163" s="797">
        <f t="shared" si="26"/>
        <v>0</v>
      </c>
      <c r="J163" s="74"/>
      <c r="K163" s="163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641"/>
    </row>
    <row r="164" spans="1:22" ht="20.25" hidden="1" customHeight="1" outlineLevel="1">
      <c r="A164" s="160"/>
      <c r="B164" s="160"/>
      <c r="C164" s="161"/>
      <c r="D164" s="136"/>
      <c r="E164" s="165"/>
      <c r="F164" s="166"/>
      <c r="G164" s="703"/>
      <c r="H164" s="829"/>
      <c r="I164" s="797">
        <f t="shared" si="26"/>
        <v>0</v>
      </c>
      <c r="J164" s="74"/>
      <c r="K164" s="163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641"/>
    </row>
    <row r="165" spans="1:22" ht="20.25" hidden="1" customHeight="1" outlineLevel="1">
      <c r="A165" s="160"/>
      <c r="B165" s="160"/>
      <c r="C165" s="161"/>
      <c r="D165" s="136"/>
      <c r="E165" s="165"/>
      <c r="F165" s="166"/>
      <c r="G165" s="703"/>
      <c r="H165" s="829"/>
      <c r="I165" s="797">
        <f t="shared" si="26"/>
        <v>0</v>
      </c>
      <c r="J165" s="74"/>
      <c r="K165" s="163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641"/>
    </row>
    <row r="166" spans="1:22" ht="20.25" hidden="1" customHeight="1" outlineLevel="1">
      <c r="A166" s="160"/>
      <c r="B166" s="160"/>
      <c r="C166" s="161"/>
      <c r="D166" s="136"/>
      <c r="E166" s="165"/>
      <c r="F166" s="166"/>
      <c r="G166" s="703"/>
      <c r="H166" s="829"/>
      <c r="I166" s="797">
        <f t="shared" si="26"/>
        <v>0</v>
      </c>
      <c r="J166" s="74"/>
      <c r="K166" s="163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641"/>
    </row>
    <row r="167" spans="1:22" s="20" customFormat="1" ht="135" customHeight="1" outlineLevel="1">
      <c r="A167" s="167">
        <v>1517361</v>
      </c>
      <c r="B167" s="167" t="s">
        <v>232</v>
      </c>
      <c r="C167" s="15" t="s">
        <v>139</v>
      </c>
      <c r="D167" s="168" t="s">
        <v>233</v>
      </c>
      <c r="E167" s="169"/>
      <c r="F167" s="170"/>
      <c r="G167" s="704"/>
      <c r="H167" s="830"/>
      <c r="I167" s="782">
        <f t="shared" si="26"/>
        <v>2570107</v>
      </c>
      <c r="J167" s="19">
        <f t="shared" ref="J167:U167" si="31">J168+J173</f>
        <v>0</v>
      </c>
      <c r="K167" s="19">
        <f t="shared" si="31"/>
        <v>2570107</v>
      </c>
      <c r="L167" s="19">
        <f t="shared" si="31"/>
        <v>0</v>
      </c>
      <c r="M167" s="19">
        <f t="shared" si="31"/>
        <v>0</v>
      </c>
      <c r="N167" s="19">
        <f t="shared" si="31"/>
        <v>0</v>
      </c>
      <c r="O167" s="19">
        <f t="shared" si="31"/>
        <v>0</v>
      </c>
      <c r="P167" s="19">
        <f t="shared" si="31"/>
        <v>0</v>
      </c>
      <c r="Q167" s="19">
        <f t="shared" si="31"/>
        <v>0</v>
      </c>
      <c r="R167" s="19">
        <f t="shared" si="31"/>
        <v>0</v>
      </c>
      <c r="S167" s="19">
        <f t="shared" si="31"/>
        <v>0</v>
      </c>
      <c r="T167" s="19">
        <f t="shared" si="31"/>
        <v>0</v>
      </c>
      <c r="U167" s="19">
        <f t="shared" si="31"/>
        <v>0</v>
      </c>
      <c r="V167" s="636"/>
    </row>
    <row r="168" spans="1:22" s="61" customFormat="1" ht="41.25" outlineLevel="1">
      <c r="A168" s="171">
        <v>3142</v>
      </c>
      <c r="B168" s="171"/>
      <c r="C168" s="172"/>
      <c r="D168" s="173" t="s">
        <v>234</v>
      </c>
      <c r="E168" s="174"/>
      <c r="F168" s="175"/>
      <c r="G168" s="705"/>
      <c r="H168" s="831"/>
      <c r="I168" s="780">
        <f t="shared" si="26"/>
        <v>2570107</v>
      </c>
      <c r="J168" s="60">
        <f>SUM(J169:J172)</f>
        <v>0</v>
      </c>
      <c r="K168" s="60">
        <f t="shared" ref="K168:U168" si="32">SUM(K169:K172)</f>
        <v>2570107</v>
      </c>
      <c r="L168" s="60">
        <f t="shared" si="32"/>
        <v>0</v>
      </c>
      <c r="M168" s="60">
        <f t="shared" si="32"/>
        <v>0</v>
      </c>
      <c r="N168" s="60">
        <f t="shared" si="32"/>
        <v>0</v>
      </c>
      <c r="O168" s="60">
        <f t="shared" si="32"/>
        <v>0</v>
      </c>
      <c r="P168" s="60">
        <f t="shared" si="32"/>
        <v>0</v>
      </c>
      <c r="Q168" s="60">
        <f t="shared" si="32"/>
        <v>0</v>
      </c>
      <c r="R168" s="60">
        <f t="shared" si="32"/>
        <v>0</v>
      </c>
      <c r="S168" s="60">
        <f t="shared" si="32"/>
        <v>0</v>
      </c>
      <c r="T168" s="60">
        <f t="shared" si="32"/>
        <v>0</v>
      </c>
      <c r="U168" s="60">
        <f t="shared" si="32"/>
        <v>0</v>
      </c>
      <c r="V168" s="639"/>
    </row>
    <row r="169" spans="1:22" s="67" customFormat="1" ht="38.25" outlineLevel="1">
      <c r="A169" s="160"/>
      <c r="B169" s="160"/>
      <c r="C169" s="176"/>
      <c r="D169" s="177"/>
      <c r="E169" s="64" t="s">
        <v>235</v>
      </c>
      <c r="F169" s="65" t="s">
        <v>236</v>
      </c>
      <c r="G169" s="680">
        <v>39819457</v>
      </c>
      <c r="H169" s="817">
        <v>68</v>
      </c>
      <c r="I169" s="796">
        <f t="shared" si="26"/>
        <v>2570107</v>
      </c>
      <c r="J169" s="178"/>
      <c r="K169" s="178">
        <v>2570107</v>
      </c>
      <c r="L169" s="178"/>
      <c r="M169" s="178"/>
      <c r="N169" s="179"/>
      <c r="O169" s="179"/>
      <c r="P169" s="179"/>
      <c r="Q169" s="178"/>
      <c r="R169" s="178"/>
      <c r="S169" s="178"/>
      <c r="T169" s="119"/>
      <c r="U169" s="178"/>
      <c r="V169" s="624">
        <v>100</v>
      </c>
    </row>
    <row r="170" spans="1:22" hidden="1" outlineLevel="1">
      <c r="A170" s="160"/>
      <c r="B170" s="160"/>
      <c r="C170" s="161"/>
      <c r="D170" s="177"/>
      <c r="E170" s="71"/>
      <c r="F170" s="72"/>
      <c r="G170" s="682"/>
      <c r="H170" s="73"/>
      <c r="I170" s="797">
        <f t="shared" si="26"/>
        <v>0</v>
      </c>
      <c r="J170" s="74"/>
      <c r="K170" s="74"/>
      <c r="L170" s="74"/>
      <c r="M170" s="74"/>
      <c r="N170" s="180"/>
      <c r="O170" s="74"/>
      <c r="P170" s="74"/>
      <c r="Q170" s="74"/>
      <c r="R170" s="74"/>
      <c r="S170" s="74"/>
      <c r="T170" s="74"/>
      <c r="U170" s="74"/>
      <c r="V170" s="625"/>
    </row>
    <row r="171" spans="1:22" hidden="1" outlineLevel="1">
      <c r="A171" s="160"/>
      <c r="B171" s="160"/>
      <c r="C171" s="161"/>
      <c r="D171" s="136"/>
      <c r="E171" s="71"/>
      <c r="F171" s="72"/>
      <c r="G171" s="682"/>
      <c r="H171" s="73"/>
      <c r="I171" s="797">
        <f t="shared" si="26"/>
        <v>0</v>
      </c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625"/>
    </row>
    <row r="172" spans="1:22" hidden="1" outlineLevel="1">
      <c r="A172" s="160"/>
      <c r="B172" s="160"/>
      <c r="C172" s="161"/>
      <c r="D172" s="136"/>
      <c r="E172" s="147"/>
      <c r="F172" s="148"/>
      <c r="G172" s="688"/>
      <c r="H172" s="97"/>
      <c r="I172" s="797">
        <f t="shared" si="26"/>
        <v>0</v>
      </c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625"/>
    </row>
    <row r="173" spans="1:22" s="87" customFormat="1" ht="40.5" hidden="1" outlineLevel="1">
      <c r="A173" s="155">
        <v>3122</v>
      </c>
      <c r="B173" s="155"/>
      <c r="C173" s="156"/>
      <c r="D173" s="181" t="s">
        <v>237</v>
      </c>
      <c r="E173" s="182"/>
      <c r="F173" s="183"/>
      <c r="G173" s="706"/>
      <c r="H173" s="184"/>
      <c r="I173" s="798">
        <f t="shared" si="26"/>
        <v>0</v>
      </c>
      <c r="J173" s="86">
        <f>SUM(J174)</f>
        <v>0</v>
      </c>
      <c r="K173" s="86">
        <f t="shared" ref="K173:U173" si="33">SUM(K174)</f>
        <v>0</v>
      </c>
      <c r="L173" s="86">
        <f t="shared" si="33"/>
        <v>0</v>
      </c>
      <c r="M173" s="86">
        <f t="shared" si="33"/>
        <v>0</v>
      </c>
      <c r="N173" s="86">
        <f t="shared" si="33"/>
        <v>0</v>
      </c>
      <c r="O173" s="86">
        <f t="shared" si="33"/>
        <v>0</v>
      </c>
      <c r="P173" s="86">
        <f t="shared" si="33"/>
        <v>0</v>
      </c>
      <c r="Q173" s="86">
        <f t="shared" si="33"/>
        <v>0</v>
      </c>
      <c r="R173" s="86">
        <f t="shared" si="33"/>
        <v>0</v>
      </c>
      <c r="S173" s="86">
        <f t="shared" si="33"/>
        <v>0</v>
      </c>
      <c r="T173" s="86">
        <f t="shared" si="33"/>
        <v>0</v>
      </c>
      <c r="U173" s="86">
        <f t="shared" si="33"/>
        <v>0</v>
      </c>
      <c r="V173" s="626"/>
    </row>
    <row r="174" spans="1:22" hidden="1" outlineLevel="1">
      <c r="A174" s="160"/>
      <c r="B174" s="160"/>
      <c r="C174" s="161"/>
      <c r="D174" s="185"/>
      <c r="E174" s="186"/>
      <c r="F174" s="187"/>
      <c r="G174" s="696"/>
      <c r="H174" s="134"/>
      <c r="I174" s="797">
        <f t="shared" si="26"/>
        <v>0</v>
      </c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625"/>
    </row>
    <row r="175" spans="1:22" s="144" customFormat="1" ht="88.5" customHeight="1" outlineLevel="1">
      <c r="A175" s="15" t="s">
        <v>238</v>
      </c>
      <c r="B175" s="15" t="s">
        <v>239</v>
      </c>
      <c r="C175" s="15" t="s">
        <v>139</v>
      </c>
      <c r="D175" s="21" t="s">
        <v>240</v>
      </c>
      <c r="E175" s="140"/>
      <c r="F175" s="141"/>
      <c r="G175" s="699"/>
      <c r="H175" s="142"/>
      <c r="I175" s="782">
        <f t="shared" si="26"/>
        <v>3846163</v>
      </c>
      <c r="J175" s="143">
        <f>J176+J187+J193</f>
        <v>0</v>
      </c>
      <c r="K175" s="143">
        <f t="shared" ref="K175:U175" si="34">K176+K187+K193</f>
        <v>3846163</v>
      </c>
      <c r="L175" s="143">
        <f t="shared" si="34"/>
        <v>0</v>
      </c>
      <c r="M175" s="143">
        <f t="shared" si="34"/>
        <v>0</v>
      </c>
      <c r="N175" s="143">
        <f t="shared" si="34"/>
        <v>0</v>
      </c>
      <c r="O175" s="143">
        <f t="shared" si="34"/>
        <v>0</v>
      </c>
      <c r="P175" s="143">
        <f t="shared" si="34"/>
        <v>0</v>
      </c>
      <c r="Q175" s="143">
        <f t="shared" si="34"/>
        <v>0</v>
      </c>
      <c r="R175" s="143">
        <f t="shared" si="34"/>
        <v>0</v>
      </c>
      <c r="S175" s="143">
        <f t="shared" si="34"/>
        <v>0</v>
      </c>
      <c r="T175" s="143">
        <f t="shared" si="34"/>
        <v>0</v>
      </c>
      <c r="U175" s="143">
        <f t="shared" si="34"/>
        <v>0</v>
      </c>
      <c r="V175" s="622"/>
    </row>
    <row r="176" spans="1:22" s="29" customFormat="1" ht="40.5" outlineLevel="1">
      <c r="A176" s="171">
        <v>3142</v>
      </c>
      <c r="B176" s="171"/>
      <c r="C176" s="188"/>
      <c r="D176" s="173" t="s">
        <v>234</v>
      </c>
      <c r="E176" s="189"/>
      <c r="F176" s="190"/>
      <c r="G176" s="707"/>
      <c r="H176" s="191"/>
      <c r="I176" s="794">
        <f t="shared" si="26"/>
        <v>580196</v>
      </c>
      <c r="J176" s="28">
        <f>SUM(J177:J186)</f>
        <v>0</v>
      </c>
      <c r="K176" s="28">
        <f t="shared" ref="K176:U176" si="35">SUM(K177:K186)</f>
        <v>580196</v>
      </c>
      <c r="L176" s="28">
        <f t="shared" si="35"/>
        <v>0</v>
      </c>
      <c r="M176" s="28">
        <f t="shared" si="35"/>
        <v>0</v>
      </c>
      <c r="N176" s="28">
        <f t="shared" si="35"/>
        <v>0</v>
      </c>
      <c r="O176" s="28">
        <f t="shared" si="35"/>
        <v>0</v>
      </c>
      <c r="P176" s="28">
        <f t="shared" si="35"/>
        <v>0</v>
      </c>
      <c r="Q176" s="28">
        <f t="shared" si="35"/>
        <v>0</v>
      </c>
      <c r="R176" s="28">
        <f t="shared" si="35"/>
        <v>0</v>
      </c>
      <c r="S176" s="28">
        <f t="shared" si="35"/>
        <v>0</v>
      </c>
      <c r="T176" s="28">
        <f t="shared" si="35"/>
        <v>0</v>
      </c>
      <c r="U176" s="28">
        <f t="shared" si="35"/>
        <v>0</v>
      </c>
      <c r="V176" s="623"/>
    </row>
    <row r="177" spans="1:22" ht="77.25" outlineLevel="1">
      <c r="A177" s="160"/>
      <c r="B177" s="160"/>
      <c r="C177" s="161"/>
      <c r="D177" s="136"/>
      <c r="E177" s="192" t="s">
        <v>241</v>
      </c>
      <c r="F177" s="196" t="s">
        <v>198</v>
      </c>
      <c r="G177" s="833">
        <v>2716681</v>
      </c>
      <c r="H177" s="832">
        <v>79</v>
      </c>
      <c r="I177" s="797">
        <f t="shared" si="26"/>
        <v>483497</v>
      </c>
      <c r="J177" s="74"/>
      <c r="K177" s="74">
        <v>483497</v>
      </c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625">
        <v>100</v>
      </c>
    </row>
    <row r="178" spans="1:22" ht="77.25" outlineLevel="1">
      <c r="A178" s="160"/>
      <c r="B178" s="160"/>
      <c r="C178" s="161"/>
      <c r="D178" s="136"/>
      <c r="E178" s="192" t="s">
        <v>242</v>
      </c>
      <c r="F178" s="196" t="s">
        <v>198</v>
      </c>
      <c r="G178" s="833">
        <v>2716681</v>
      </c>
      <c r="H178" s="832">
        <v>79</v>
      </c>
      <c r="I178" s="797">
        <f t="shared" si="26"/>
        <v>96699</v>
      </c>
      <c r="J178" s="74"/>
      <c r="K178" s="74">
        <v>96699</v>
      </c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625">
        <v>100</v>
      </c>
    </row>
    <row r="179" spans="1:22" hidden="1" outlineLevel="1">
      <c r="A179" s="160"/>
      <c r="B179" s="160"/>
      <c r="C179" s="161"/>
      <c r="D179" s="136"/>
      <c r="E179" s="71"/>
      <c r="F179" s="72"/>
      <c r="G179" s="834"/>
      <c r="H179" s="73"/>
      <c r="I179" s="797">
        <f t="shared" si="26"/>
        <v>0</v>
      </c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641"/>
    </row>
    <row r="180" spans="1:22" hidden="1" outlineLevel="1">
      <c r="A180" s="160"/>
      <c r="B180" s="160"/>
      <c r="C180" s="161"/>
      <c r="D180" s="136"/>
      <c r="E180" s="71"/>
      <c r="F180" s="72"/>
      <c r="G180" s="834"/>
      <c r="H180" s="73"/>
      <c r="I180" s="797">
        <f t="shared" si="26"/>
        <v>0</v>
      </c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641"/>
    </row>
    <row r="181" spans="1:22" hidden="1" outlineLevel="1">
      <c r="A181" s="160"/>
      <c r="B181" s="160"/>
      <c r="C181" s="161"/>
      <c r="D181" s="136"/>
      <c r="E181" s="71"/>
      <c r="F181" s="72"/>
      <c r="G181" s="834"/>
      <c r="H181" s="73"/>
      <c r="I181" s="797">
        <f t="shared" si="26"/>
        <v>0</v>
      </c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641"/>
    </row>
    <row r="182" spans="1:22" hidden="1" outlineLevel="1">
      <c r="A182" s="160"/>
      <c r="B182" s="160"/>
      <c r="C182" s="161"/>
      <c r="D182" s="136"/>
      <c r="E182" s="71"/>
      <c r="F182" s="72"/>
      <c r="G182" s="834"/>
      <c r="H182" s="73"/>
      <c r="I182" s="797">
        <f t="shared" si="26"/>
        <v>0</v>
      </c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641"/>
    </row>
    <row r="183" spans="1:22" hidden="1" outlineLevel="1">
      <c r="A183" s="160"/>
      <c r="B183" s="160"/>
      <c r="C183" s="161"/>
      <c r="D183" s="136"/>
      <c r="E183" s="71"/>
      <c r="F183" s="72"/>
      <c r="G183" s="834"/>
      <c r="H183" s="73"/>
      <c r="I183" s="797">
        <f t="shared" si="26"/>
        <v>0</v>
      </c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641"/>
    </row>
    <row r="184" spans="1:22" hidden="1" outlineLevel="1">
      <c r="A184" s="160"/>
      <c r="B184" s="160"/>
      <c r="C184" s="161"/>
      <c r="D184" s="136"/>
      <c r="E184" s="71"/>
      <c r="F184" s="72"/>
      <c r="G184" s="834"/>
      <c r="H184" s="73"/>
      <c r="I184" s="797">
        <f t="shared" si="26"/>
        <v>0</v>
      </c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641"/>
    </row>
    <row r="185" spans="1:22" hidden="1" outlineLevel="1">
      <c r="A185" s="160"/>
      <c r="B185" s="160"/>
      <c r="C185" s="161"/>
      <c r="D185" s="136"/>
      <c r="E185" s="71"/>
      <c r="F185" s="72"/>
      <c r="G185" s="834"/>
      <c r="H185" s="73"/>
      <c r="I185" s="797">
        <f t="shared" si="26"/>
        <v>0</v>
      </c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641"/>
    </row>
    <row r="186" spans="1:22" hidden="1" outlineLevel="1">
      <c r="A186" s="160"/>
      <c r="B186" s="160"/>
      <c r="C186" s="161"/>
      <c r="D186" s="136"/>
      <c r="E186" s="71"/>
      <c r="F186" s="72"/>
      <c r="G186" s="834"/>
      <c r="H186" s="73"/>
      <c r="I186" s="797">
        <f t="shared" si="26"/>
        <v>0</v>
      </c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641"/>
    </row>
    <row r="187" spans="1:22" s="29" customFormat="1" ht="40.5" outlineLevel="1">
      <c r="A187" s="171">
        <v>3132</v>
      </c>
      <c r="B187" s="171"/>
      <c r="C187" s="188"/>
      <c r="D187" s="173" t="s">
        <v>152</v>
      </c>
      <c r="E187" s="193"/>
      <c r="F187" s="194"/>
      <c r="G187" s="835"/>
      <c r="H187" s="195"/>
      <c r="I187" s="794">
        <f t="shared" si="26"/>
        <v>211306</v>
      </c>
      <c r="J187" s="28">
        <f>SUM(J188:J192)</f>
        <v>0</v>
      </c>
      <c r="K187" s="28">
        <f t="shared" ref="K187:U187" si="36">SUM(K188:K192)</f>
        <v>211306</v>
      </c>
      <c r="L187" s="28">
        <f t="shared" si="36"/>
        <v>0</v>
      </c>
      <c r="M187" s="28">
        <f t="shared" si="36"/>
        <v>0</v>
      </c>
      <c r="N187" s="28">
        <f t="shared" si="36"/>
        <v>0</v>
      </c>
      <c r="O187" s="28">
        <f t="shared" si="36"/>
        <v>0</v>
      </c>
      <c r="P187" s="28">
        <f t="shared" si="36"/>
        <v>0</v>
      </c>
      <c r="Q187" s="28">
        <f t="shared" si="36"/>
        <v>0</v>
      </c>
      <c r="R187" s="28">
        <f t="shared" si="36"/>
        <v>0</v>
      </c>
      <c r="S187" s="28">
        <f t="shared" si="36"/>
        <v>0</v>
      </c>
      <c r="T187" s="28">
        <f t="shared" si="36"/>
        <v>0</v>
      </c>
      <c r="U187" s="28">
        <f t="shared" si="36"/>
        <v>0</v>
      </c>
      <c r="V187" s="637"/>
    </row>
    <row r="188" spans="1:22" ht="58.5" outlineLevel="1">
      <c r="A188" s="160"/>
      <c r="B188" s="160"/>
      <c r="C188" s="161"/>
      <c r="D188" s="136"/>
      <c r="E188" s="192" t="s">
        <v>243</v>
      </c>
      <c r="F188" s="196" t="s">
        <v>201</v>
      </c>
      <c r="G188" s="833">
        <v>3554945</v>
      </c>
      <c r="H188" s="836">
        <v>0.9</v>
      </c>
      <c r="I188" s="797">
        <f t="shared" si="26"/>
        <v>176088</v>
      </c>
      <c r="J188" s="74"/>
      <c r="K188" s="163">
        <v>176088</v>
      </c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625">
        <v>30</v>
      </c>
    </row>
    <row r="189" spans="1:22" ht="78" outlineLevel="1">
      <c r="A189" s="160"/>
      <c r="B189" s="160"/>
      <c r="C189" s="161"/>
      <c r="D189" s="136"/>
      <c r="E189" s="192" t="s">
        <v>244</v>
      </c>
      <c r="F189" s="196" t="s">
        <v>201</v>
      </c>
      <c r="G189" s="833">
        <v>3554945</v>
      </c>
      <c r="H189" s="836">
        <v>0.9</v>
      </c>
      <c r="I189" s="797">
        <f t="shared" si="26"/>
        <v>35218</v>
      </c>
      <c r="J189" s="74"/>
      <c r="K189" s="163">
        <v>35218</v>
      </c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625">
        <v>30</v>
      </c>
    </row>
    <row r="190" spans="1:22" hidden="1" outlineLevel="1">
      <c r="A190" s="160"/>
      <c r="B190" s="160"/>
      <c r="C190" s="161"/>
      <c r="D190" s="136"/>
      <c r="E190" s="71"/>
      <c r="F190" s="72"/>
      <c r="G190" s="682"/>
      <c r="H190" s="197"/>
      <c r="I190" s="797">
        <f t="shared" si="26"/>
        <v>0</v>
      </c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641"/>
    </row>
    <row r="191" spans="1:22" hidden="1" outlineLevel="1">
      <c r="A191" s="160"/>
      <c r="B191" s="160"/>
      <c r="C191" s="161"/>
      <c r="D191" s="136"/>
      <c r="E191" s="71"/>
      <c r="F191" s="72"/>
      <c r="G191" s="682"/>
      <c r="H191" s="197"/>
      <c r="I191" s="797">
        <f t="shared" si="26"/>
        <v>0</v>
      </c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641"/>
    </row>
    <row r="192" spans="1:22" hidden="1" outlineLevel="1">
      <c r="A192" s="160"/>
      <c r="B192" s="160"/>
      <c r="C192" s="161"/>
      <c r="D192" s="136"/>
      <c r="E192" s="71"/>
      <c r="F192" s="72"/>
      <c r="G192" s="682"/>
      <c r="H192" s="197"/>
      <c r="I192" s="797">
        <f t="shared" si="26"/>
        <v>0</v>
      </c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641"/>
    </row>
    <row r="193" spans="1:22" s="29" customFormat="1" ht="40.5" outlineLevel="1">
      <c r="A193" s="171">
        <v>3122</v>
      </c>
      <c r="B193" s="171"/>
      <c r="C193" s="188"/>
      <c r="D193" s="198" t="s">
        <v>143</v>
      </c>
      <c r="E193" s="193"/>
      <c r="F193" s="194"/>
      <c r="G193" s="708"/>
      <c r="H193" s="199"/>
      <c r="I193" s="794">
        <f t="shared" si="26"/>
        <v>3054661</v>
      </c>
      <c r="J193" s="28">
        <f>SUM(J194:J203)</f>
        <v>0</v>
      </c>
      <c r="K193" s="28">
        <f t="shared" ref="K193:U193" si="37">SUM(K194:K203)</f>
        <v>3054661</v>
      </c>
      <c r="L193" s="28">
        <f t="shared" si="37"/>
        <v>0</v>
      </c>
      <c r="M193" s="28">
        <f t="shared" si="37"/>
        <v>0</v>
      </c>
      <c r="N193" s="28">
        <f t="shared" si="37"/>
        <v>0</v>
      </c>
      <c r="O193" s="28">
        <f t="shared" si="37"/>
        <v>0</v>
      </c>
      <c r="P193" s="28">
        <f t="shared" si="37"/>
        <v>0</v>
      </c>
      <c r="Q193" s="28">
        <f t="shared" si="37"/>
        <v>0</v>
      </c>
      <c r="R193" s="28">
        <f t="shared" si="37"/>
        <v>0</v>
      </c>
      <c r="S193" s="28">
        <f t="shared" si="37"/>
        <v>0</v>
      </c>
      <c r="T193" s="28">
        <f t="shared" si="37"/>
        <v>0</v>
      </c>
      <c r="U193" s="28">
        <f t="shared" si="37"/>
        <v>0</v>
      </c>
      <c r="V193" s="637"/>
    </row>
    <row r="194" spans="1:22" ht="77.25" outlineLevel="1">
      <c r="A194" s="160"/>
      <c r="B194" s="160"/>
      <c r="C194" s="161"/>
      <c r="D194" s="136"/>
      <c r="E194" s="192" t="s">
        <v>245</v>
      </c>
      <c r="F194" s="196" t="s">
        <v>198</v>
      </c>
      <c r="G194" s="833">
        <v>4288329</v>
      </c>
      <c r="H194" s="836">
        <v>80</v>
      </c>
      <c r="I194" s="797">
        <f t="shared" si="26"/>
        <v>185133</v>
      </c>
      <c r="J194" s="74"/>
      <c r="K194" s="91">
        <v>185133</v>
      </c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625">
        <v>100</v>
      </c>
    </row>
    <row r="195" spans="1:22" ht="77.25" outlineLevel="1">
      <c r="A195" s="160"/>
      <c r="B195" s="160"/>
      <c r="C195" s="161"/>
      <c r="D195" s="136"/>
      <c r="E195" s="192" t="s">
        <v>246</v>
      </c>
      <c r="F195" s="196" t="s">
        <v>198</v>
      </c>
      <c r="G195" s="833">
        <v>4288329</v>
      </c>
      <c r="H195" s="836">
        <v>80</v>
      </c>
      <c r="I195" s="797">
        <f t="shared" si="26"/>
        <v>37027</v>
      </c>
      <c r="J195" s="74"/>
      <c r="K195" s="91">
        <v>37027</v>
      </c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625">
        <v>100</v>
      </c>
    </row>
    <row r="196" spans="1:22" ht="77.25" outlineLevel="1">
      <c r="A196" s="160"/>
      <c r="B196" s="160"/>
      <c r="C196" s="161"/>
      <c r="D196" s="136"/>
      <c r="E196" s="192" t="s">
        <v>247</v>
      </c>
      <c r="F196" s="196" t="s">
        <v>198</v>
      </c>
      <c r="G196" s="833">
        <v>3294353</v>
      </c>
      <c r="H196" s="836">
        <v>24.5</v>
      </c>
      <c r="I196" s="797">
        <f t="shared" si="26"/>
        <v>1588342</v>
      </c>
      <c r="J196" s="74"/>
      <c r="K196" s="91">
        <v>1588342</v>
      </c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625">
        <v>100</v>
      </c>
    </row>
    <row r="197" spans="1:22" ht="77.25" outlineLevel="1">
      <c r="A197" s="160"/>
      <c r="B197" s="160"/>
      <c r="C197" s="161"/>
      <c r="D197" s="136"/>
      <c r="E197" s="192" t="s">
        <v>248</v>
      </c>
      <c r="F197" s="196" t="s">
        <v>198</v>
      </c>
      <c r="G197" s="833">
        <v>3294353</v>
      </c>
      <c r="H197" s="836">
        <v>24.5</v>
      </c>
      <c r="I197" s="797">
        <f t="shared" si="26"/>
        <v>317669</v>
      </c>
      <c r="J197" s="74"/>
      <c r="K197" s="91">
        <v>317669</v>
      </c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625">
        <v>100</v>
      </c>
    </row>
    <row r="198" spans="1:22" ht="77.25" outlineLevel="1">
      <c r="A198" s="160"/>
      <c r="B198" s="160"/>
      <c r="C198" s="161"/>
      <c r="D198" s="136"/>
      <c r="E198" s="192" t="s">
        <v>249</v>
      </c>
      <c r="F198" s="196" t="s">
        <v>198</v>
      </c>
      <c r="G198" s="833">
        <v>3706858</v>
      </c>
      <c r="H198" s="832">
        <v>76</v>
      </c>
      <c r="I198" s="797">
        <f t="shared" si="26"/>
        <v>153025</v>
      </c>
      <c r="J198" s="74"/>
      <c r="K198" s="91">
        <v>153025</v>
      </c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625">
        <v>100</v>
      </c>
    </row>
    <row r="199" spans="1:22" ht="77.25" outlineLevel="1">
      <c r="A199" s="160"/>
      <c r="B199" s="160"/>
      <c r="C199" s="161"/>
      <c r="D199" s="136"/>
      <c r="E199" s="192" t="s">
        <v>250</v>
      </c>
      <c r="F199" s="196" t="s">
        <v>198</v>
      </c>
      <c r="G199" s="833">
        <v>3706858</v>
      </c>
      <c r="H199" s="832">
        <v>76</v>
      </c>
      <c r="I199" s="797">
        <f t="shared" si="26"/>
        <v>30605</v>
      </c>
      <c r="J199" s="74"/>
      <c r="K199" s="91">
        <v>30605</v>
      </c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625">
        <v>100</v>
      </c>
    </row>
    <row r="200" spans="1:22" ht="96.75" outlineLevel="1">
      <c r="A200" s="160"/>
      <c r="B200" s="160"/>
      <c r="C200" s="161"/>
      <c r="D200" s="136"/>
      <c r="E200" s="192" t="s">
        <v>251</v>
      </c>
      <c r="F200" s="196" t="s">
        <v>198</v>
      </c>
      <c r="G200" s="833">
        <v>3734729</v>
      </c>
      <c r="H200" s="832">
        <v>81</v>
      </c>
      <c r="I200" s="797">
        <f t="shared" si="26"/>
        <v>303203</v>
      </c>
      <c r="J200" s="74"/>
      <c r="K200" s="91">
        <v>303203</v>
      </c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625">
        <v>100</v>
      </c>
    </row>
    <row r="201" spans="1:22" ht="96.75" outlineLevel="1">
      <c r="A201" s="160"/>
      <c r="B201" s="160"/>
      <c r="C201" s="161"/>
      <c r="D201" s="136"/>
      <c r="E201" s="192" t="s">
        <v>252</v>
      </c>
      <c r="F201" s="196" t="s">
        <v>198</v>
      </c>
      <c r="G201" s="833">
        <v>3734729</v>
      </c>
      <c r="H201" s="832">
        <v>81</v>
      </c>
      <c r="I201" s="797">
        <f t="shared" si="26"/>
        <v>60641</v>
      </c>
      <c r="J201" s="74"/>
      <c r="K201" s="91">
        <v>60641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625">
        <v>100</v>
      </c>
    </row>
    <row r="202" spans="1:22" ht="77.25" outlineLevel="1">
      <c r="A202" s="160"/>
      <c r="B202" s="160"/>
      <c r="C202" s="161"/>
      <c r="D202" s="136"/>
      <c r="E202" s="192" t="s">
        <v>253</v>
      </c>
      <c r="F202" s="196" t="s">
        <v>198</v>
      </c>
      <c r="G202" s="833">
        <v>4140977</v>
      </c>
      <c r="H202" s="832">
        <v>79</v>
      </c>
      <c r="I202" s="797">
        <f t="shared" si="26"/>
        <v>315846</v>
      </c>
      <c r="J202" s="74"/>
      <c r="K202" s="91">
        <v>315846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625">
        <v>100</v>
      </c>
    </row>
    <row r="203" spans="1:22" ht="96.75" outlineLevel="1">
      <c r="A203" s="160"/>
      <c r="B203" s="160"/>
      <c r="C203" s="161"/>
      <c r="D203" s="136"/>
      <c r="E203" s="192" t="s">
        <v>254</v>
      </c>
      <c r="F203" s="196" t="s">
        <v>198</v>
      </c>
      <c r="G203" s="833">
        <v>4140977</v>
      </c>
      <c r="H203" s="832">
        <v>79</v>
      </c>
      <c r="I203" s="797">
        <f t="shared" ref="I203:I209" si="38">+J203+K203+L203+M203+N203+O203+P203+Q203+R203+S203+T203+U203</f>
        <v>63170</v>
      </c>
      <c r="J203" s="74"/>
      <c r="K203" s="91">
        <v>63170</v>
      </c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625">
        <v>100</v>
      </c>
    </row>
    <row r="204" spans="1:22" s="154" customFormat="1" ht="40.5" hidden="1" outlineLevel="1">
      <c r="A204" s="149">
        <v>1517470</v>
      </c>
      <c r="B204" s="149"/>
      <c r="C204" s="200"/>
      <c r="D204" s="201" t="s">
        <v>255</v>
      </c>
      <c r="E204" s="202"/>
      <c r="F204" s="203"/>
      <c r="G204" s="709"/>
      <c r="H204" s="204"/>
      <c r="I204" s="801">
        <f t="shared" si="38"/>
        <v>0</v>
      </c>
      <c r="J204" s="153">
        <f>J205</f>
        <v>0</v>
      </c>
      <c r="K204" s="153">
        <f t="shared" ref="K204:U204" si="39">K205</f>
        <v>0</v>
      </c>
      <c r="L204" s="153">
        <f t="shared" si="39"/>
        <v>0</v>
      </c>
      <c r="M204" s="153">
        <f t="shared" si="39"/>
        <v>0</v>
      </c>
      <c r="N204" s="153">
        <f t="shared" si="39"/>
        <v>0</v>
      </c>
      <c r="O204" s="153">
        <f t="shared" si="39"/>
        <v>0</v>
      </c>
      <c r="P204" s="153">
        <f t="shared" si="39"/>
        <v>0</v>
      </c>
      <c r="Q204" s="153">
        <f t="shared" si="39"/>
        <v>0</v>
      </c>
      <c r="R204" s="153">
        <f t="shared" si="39"/>
        <v>0</v>
      </c>
      <c r="S204" s="153">
        <f t="shared" si="39"/>
        <v>0</v>
      </c>
      <c r="T204" s="153">
        <f t="shared" si="39"/>
        <v>0</v>
      </c>
      <c r="U204" s="153">
        <f t="shared" si="39"/>
        <v>0</v>
      </c>
      <c r="V204" s="644"/>
    </row>
    <row r="205" spans="1:22" s="87" customFormat="1" ht="41.25" hidden="1" outlineLevel="1">
      <c r="A205" s="155">
        <v>3142</v>
      </c>
      <c r="B205" s="155"/>
      <c r="C205" s="156"/>
      <c r="D205" s="205" t="s">
        <v>148</v>
      </c>
      <c r="E205" s="206"/>
      <c r="F205" s="207"/>
      <c r="G205" s="710"/>
      <c r="H205" s="208"/>
      <c r="I205" s="798">
        <f t="shared" si="38"/>
        <v>0</v>
      </c>
      <c r="J205" s="86">
        <f>SUM(J206)</f>
        <v>0</v>
      </c>
      <c r="K205" s="86">
        <f t="shared" ref="K205:U205" si="40">SUM(K206)</f>
        <v>0</v>
      </c>
      <c r="L205" s="86">
        <f t="shared" si="40"/>
        <v>0</v>
      </c>
      <c r="M205" s="86">
        <f t="shared" si="40"/>
        <v>0</v>
      </c>
      <c r="N205" s="86">
        <f t="shared" si="40"/>
        <v>0</v>
      </c>
      <c r="O205" s="86">
        <f t="shared" si="40"/>
        <v>0</v>
      </c>
      <c r="P205" s="86">
        <f t="shared" si="40"/>
        <v>0</v>
      </c>
      <c r="Q205" s="86">
        <f t="shared" si="40"/>
        <v>0</v>
      </c>
      <c r="R205" s="86">
        <f t="shared" si="40"/>
        <v>0</v>
      </c>
      <c r="S205" s="86">
        <f t="shared" si="40"/>
        <v>0</v>
      </c>
      <c r="T205" s="86">
        <f t="shared" si="40"/>
        <v>0</v>
      </c>
      <c r="U205" s="86">
        <f t="shared" si="40"/>
        <v>0</v>
      </c>
      <c r="V205" s="642"/>
    </row>
    <row r="206" spans="1:22" hidden="1" outlineLevel="1">
      <c r="A206" s="160"/>
      <c r="B206" s="160"/>
      <c r="C206" s="161"/>
      <c r="D206" s="136"/>
      <c r="E206" s="209"/>
      <c r="F206" s="210"/>
      <c r="G206" s="703"/>
      <c r="H206" s="211"/>
      <c r="I206" s="797">
        <f t="shared" si="38"/>
        <v>0</v>
      </c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641"/>
    </row>
    <row r="207" spans="1:22" s="144" customFormat="1" ht="105.75" customHeight="1" collapsed="1">
      <c r="A207" s="15" t="s">
        <v>256</v>
      </c>
      <c r="B207" s="15"/>
      <c r="C207" s="15"/>
      <c r="D207" s="865" t="s">
        <v>116</v>
      </c>
      <c r="E207" s="140"/>
      <c r="F207" s="141"/>
      <c r="G207" s="699"/>
      <c r="H207" s="212"/>
      <c r="I207" s="699">
        <f t="shared" si="38"/>
        <v>24057138</v>
      </c>
      <c r="J207" s="143">
        <f t="shared" ref="J207:U207" si="41">J208+J290+J301+J317</f>
        <v>1725640</v>
      </c>
      <c r="K207" s="143">
        <f t="shared" si="41"/>
        <v>3000000</v>
      </c>
      <c r="L207" s="143">
        <f t="shared" si="41"/>
        <v>19331498</v>
      </c>
      <c r="M207" s="143">
        <f t="shared" si="41"/>
        <v>0</v>
      </c>
      <c r="N207" s="143">
        <f t="shared" si="41"/>
        <v>0</v>
      </c>
      <c r="O207" s="143">
        <f t="shared" si="41"/>
        <v>0</v>
      </c>
      <c r="P207" s="143">
        <f t="shared" si="41"/>
        <v>0</v>
      </c>
      <c r="Q207" s="143">
        <f t="shared" si="41"/>
        <v>0</v>
      </c>
      <c r="R207" s="143">
        <f t="shared" si="41"/>
        <v>0</v>
      </c>
      <c r="S207" s="143">
        <f t="shared" si="41"/>
        <v>0</v>
      </c>
      <c r="T207" s="143">
        <f t="shared" si="41"/>
        <v>0</v>
      </c>
      <c r="U207" s="143">
        <f t="shared" si="41"/>
        <v>0</v>
      </c>
      <c r="V207" s="645"/>
    </row>
    <row r="208" spans="1:22" s="20" customFormat="1" ht="60.75" outlineLevel="1">
      <c r="A208" s="15" t="s">
        <v>257</v>
      </c>
      <c r="B208" s="15" t="s">
        <v>258</v>
      </c>
      <c r="C208" s="15" t="s">
        <v>259</v>
      </c>
      <c r="D208" s="213" t="s">
        <v>260</v>
      </c>
      <c r="E208" s="22"/>
      <c r="F208" s="16"/>
      <c r="G208" s="672"/>
      <c r="H208" s="214"/>
      <c r="I208" s="782">
        <f t="shared" si="38"/>
        <v>17483438</v>
      </c>
      <c r="J208" s="19">
        <f t="shared" ref="J208:U208" si="42">J209+J276+J287</f>
        <v>1725640</v>
      </c>
      <c r="K208" s="19">
        <f t="shared" si="42"/>
        <v>3000000</v>
      </c>
      <c r="L208" s="19">
        <f t="shared" si="42"/>
        <v>12757798</v>
      </c>
      <c r="M208" s="19">
        <f t="shared" si="42"/>
        <v>0</v>
      </c>
      <c r="N208" s="19">
        <f t="shared" si="42"/>
        <v>0</v>
      </c>
      <c r="O208" s="19">
        <f t="shared" si="42"/>
        <v>0</v>
      </c>
      <c r="P208" s="19">
        <f t="shared" si="42"/>
        <v>0</v>
      </c>
      <c r="Q208" s="19">
        <f t="shared" si="42"/>
        <v>0</v>
      </c>
      <c r="R208" s="19">
        <f t="shared" si="42"/>
        <v>0</v>
      </c>
      <c r="S208" s="19">
        <f t="shared" si="42"/>
        <v>0</v>
      </c>
      <c r="T208" s="19">
        <f t="shared" si="42"/>
        <v>0</v>
      </c>
      <c r="U208" s="19">
        <f t="shared" si="42"/>
        <v>0</v>
      </c>
      <c r="V208" s="636"/>
    </row>
    <row r="209" spans="1:22" s="61" customFormat="1" ht="61.5" outlineLevel="1">
      <c r="A209" s="55">
        <v>3210</v>
      </c>
      <c r="B209" s="55"/>
      <c r="C209" s="55"/>
      <c r="D209" s="173" t="s">
        <v>261</v>
      </c>
      <c r="E209" s="215"/>
      <c r="F209" s="216"/>
      <c r="G209" s="711"/>
      <c r="H209" s="217"/>
      <c r="I209" s="802">
        <f t="shared" si="38"/>
        <v>17483438</v>
      </c>
      <c r="J209" s="218">
        <f>SUM(J211:J289)</f>
        <v>1725640</v>
      </c>
      <c r="K209" s="218">
        <f t="shared" ref="K209:U209" si="43">SUM(K211:K289)</f>
        <v>3000000</v>
      </c>
      <c r="L209" s="218">
        <f t="shared" si="43"/>
        <v>12757798</v>
      </c>
      <c r="M209" s="218">
        <f t="shared" si="43"/>
        <v>0</v>
      </c>
      <c r="N209" s="218">
        <f t="shared" si="43"/>
        <v>0</v>
      </c>
      <c r="O209" s="218">
        <f t="shared" si="43"/>
        <v>0</v>
      </c>
      <c r="P209" s="218">
        <f t="shared" si="43"/>
        <v>0</v>
      </c>
      <c r="Q209" s="218">
        <f t="shared" si="43"/>
        <v>0</v>
      </c>
      <c r="R209" s="218">
        <f t="shared" si="43"/>
        <v>0</v>
      </c>
      <c r="S209" s="218">
        <f t="shared" si="43"/>
        <v>0</v>
      </c>
      <c r="T209" s="218">
        <f t="shared" si="43"/>
        <v>0</v>
      </c>
      <c r="U209" s="218">
        <f t="shared" si="43"/>
        <v>0</v>
      </c>
      <c r="V209" s="646"/>
    </row>
    <row r="210" spans="1:22" s="67" customFormat="1" outlineLevel="1">
      <c r="A210" s="114"/>
      <c r="B210" s="114"/>
      <c r="C210" s="114"/>
      <c r="D210" s="219"/>
      <c r="E210" s="64" t="s">
        <v>262</v>
      </c>
      <c r="F210" s="65"/>
      <c r="G210" s="680"/>
      <c r="H210" s="220"/>
      <c r="I210" s="803">
        <v>17483438</v>
      </c>
      <c r="J210" s="66">
        <f>J209</f>
        <v>1725640</v>
      </c>
      <c r="K210" s="66">
        <f t="shared" ref="K210:U210" si="44">K209</f>
        <v>3000000</v>
      </c>
      <c r="L210" s="66">
        <f t="shared" si="44"/>
        <v>12757798</v>
      </c>
      <c r="M210" s="66">
        <f t="shared" si="44"/>
        <v>0</v>
      </c>
      <c r="N210" s="66">
        <f t="shared" si="44"/>
        <v>0</v>
      </c>
      <c r="O210" s="66">
        <f t="shared" si="44"/>
        <v>0</v>
      </c>
      <c r="P210" s="66">
        <f t="shared" si="44"/>
        <v>0</v>
      </c>
      <c r="Q210" s="66">
        <f t="shared" si="44"/>
        <v>0</v>
      </c>
      <c r="R210" s="66">
        <f t="shared" si="44"/>
        <v>0</v>
      </c>
      <c r="S210" s="66">
        <f t="shared" si="44"/>
        <v>0</v>
      </c>
      <c r="T210" s="66">
        <f t="shared" si="44"/>
        <v>0</v>
      </c>
      <c r="U210" s="66">
        <f t="shared" si="44"/>
        <v>0</v>
      </c>
      <c r="V210" s="647"/>
    </row>
    <row r="211" spans="1:22" s="67" customFormat="1" ht="37.5" hidden="1" outlineLevel="1">
      <c r="A211" s="114"/>
      <c r="B211" s="114"/>
      <c r="C211" s="114"/>
      <c r="D211" s="219"/>
      <c r="E211" s="64" t="s">
        <v>263</v>
      </c>
      <c r="F211" s="65"/>
      <c r="G211" s="680"/>
      <c r="H211" s="220"/>
      <c r="I211" s="803">
        <f t="shared" ref="I211:I274" si="45">+J211+K211+L211+M211+N211+O211+P211+Q211+R211+S211+T211+U211</f>
        <v>0</v>
      </c>
      <c r="J211" s="66">
        <f>2005100-2005100</f>
        <v>0</v>
      </c>
      <c r="K211" s="66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647"/>
    </row>
    <row r="212" spans="1:22" s="67" customFormat="1" ht="37.5" hidden="1" outlineLevel="1">
      <c r="A212" s="114"/>
      <c r="B212" s="114"/>
      <c r="C212" s="114"/>
      <c r="D212" s="219"/>
      <c r="E212" s="64" t="s">
        <v>264</v>
      </c>
      <c r="F212" s="65"/>
      <c r="G212" s="680"/>
      <c r="H212" s="220"/>
      <c r="I212" s="803">
        <f t="shared" si="45"/>
        <v>0</v>
      </c>
      <c r="J212" s="66">
        <f>1020500-1020500</f>
        <v>0</v>
      </c>
      <c r="K212" s="66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647"/>
    </row>
    <row r="213" spans="1:22" s="67" customFormat="1" hidden="1" outlineLevel="1">
      <c r="A213" s="114"/>
      <c r="B213" s="114"/>
      <c r="C213" s="114"/>
      <c r="D213" s="219"/>
      <c r="E213" s="64" t="s">
        <v>265</v>
      </c>
      <c r="F213" s="65"/>
      <c r="G213" s="680"/>
      <c r="H213" s="220"/>
      <c r="I213" s="803">
        <f t="shared" si="45"/>
        <v>2440000</v>
      </c>
      <c r="J213" s="66"/>
      <c r="K213" s="66">
        <f>3000000-270000-270000-20000</f>
        <v>2440000</v>
      </c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647"/>
    </row>
    <row r="214" spans="1:22" s="67" customFormat="1" hidden="1" outlineLevel="1">
      <c r="A214" s="114"/>
      <c r="B214" s="114"/>
      <c r="C214" s="114"/>
      <c r="D214" s="219"/>
      <c r="E214" s="64" t="s">
        <v>266</v>
      </c>
      <c r="F214" s="65"/>
      <c r="G214" s="680"/>
      <c r="H214" s="220"/>
      <c r="I214" s="803">
        <f t="shared" si="45"/>
        <v>261000</v>
      </c>
      <c r="J214" s="66"/>
      <c r="K214" s="66">
        <f>270000-9000</f>
        <v>261000</v>
      </c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647"/>
    </row>
    <row r="215" spans="1:22" s="67" customFormat="1" hidden="1" outlineLevel="1">
      <c r="A215" s="114"/>
      <c r="B215" s="114"/>
      <c r="C215" s="114"/>
      <c r="D215" s="219"/>
      <c r="E215" s="64" t="s">
        <v>267</v>
      </c>
      <c r="F215" s="65"/>
      <c r="G215" s="680"/>
      <c r="H215" s="220"/>
      <c r="I215" s="803">
        <f t="shared" si="45"/>
        <v>0</v>
      </c>
      <c r="J215" s="66">
        <f>3025600-3025600</f>
        <v>0</v>
      </c>
      <c r="K215" s="66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647"/>
    </row>
    <row r="216" spans="1:22" s="67" customFormat="1" hidden="1" outlineLevel="1">
      <c r="A216" s="114"/>
      <c r="B216" s="114"/>
      <c r="C216" s="114"/>
      <c r="D216" s="219"/>
      <c r="E216" s="223" t="s">
        <v>268</v>
      </c>
      <c r="F216" s="224"/>
      <c r="G216" s="712"/>
      <c r="H216" s="225"/>
      <c r="I216" s="803">
        <f t="shared" si="45"/>
        <v>0</v>
      </c>
      <c r="J216" s="226">
        <f>300000-300000</f>
        <v>0</v>
      </c>
      <c r="K216" s="66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647"/>
    </row>
    <row r="217" spans="1:22" s="67" customFormat="1" hidden="1" outlineLevel="1">
      <c r="A217" s="114"/>
      <c r="B217" s="114"/>
      <c r="C217" s="114"/>
      <c r="D217" s="219"/>
      <c r="E217" s="227" t="s">
        <v>269</v>
      </c>
      <c r="F217" s="228"/>
      <c r="G217" s="713"/>
      <c r="H217" s="220"/>
      <c r="I217" s="803">
        <f t="shared" si="45"/>
        <v>0</v>
      </c>
      <c r="J217" s="229">
        <f>160000-160000</f>
        <v>0</v>
      </c>
      <c r="K217" s="221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647"/>
    </row>
    <row r="218" spans="1:22" s="67" customFormat="1" hidden="1" outlineLevel="1">
      <c r="A218" s="114"/>
      <c r="B218" s="114"/>
      <c r="C218" s="114"/>
      <c r="D218" s="219"/>
      <c r="E218" s="230" t="s">
        <v>270</v>
      </c>
      <c r="F218" s="231"/>
      <c r="G218" s="714"/>
      <c r="H218" s="232"/>
      <c r="I218" s="803">
        <f t="shared" si="45"/>
        <v>0</v>
      </c>
      <c r="J218" s="229">
        <f>100000-100000</f>
        <v>0</v>
      </c>
      <c r="K218" s="221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647"/>
    </row>
    <row r="219" spans="1:22" s="67" customFormat="1" hidden="1" outlineLevel="1">
      <c r="A219" s="114"/>
      <c r="B219" s="114"/>
      <c r="C219" s="114"/>
      <c r="D219" s="219"/>
      <c r="E219" s="230" t="s">
        <v>271</v>
      </c>
      <c r="F219" s="231"/>
      <c r="G219" s="714"/>
      <c r="H219" s="232"/>
      <c r="I219" s="803">
        <f t="shared" si="45"/>
        <v>0</v>
      </c>
      <c r="J219" s="229">
        <f>300000-300000</f>
        <v>0</v>
      </c>
      <c r="K219" s="221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647"/>
    </row>
    <row r="220" spans="1:22" s="67" customFormat="1" hidden="1" outlineLevel="1">
      <c r="A220" s="114"/>
      <c r="B220" s="114"/>
      <c r="C220" s="114"/>
      <c r="D220" s="219"/>
      <c r="E220" s="227" t="s">
        <v>272</v>
      </c>
      <c r="F220" s="228"/>
      <c r="G220" s="713"/>
      <c r="H220" s="220"/>
      <c r="I220" s="803">
        <f t="shared" si="45"/>
        <v>0</v>
      </c>
      <c r="J220" s="229">
        <f>100000-100000</f>
        <v>0</v>
      </c>
      <c r="K220" s="221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647"/>
    </row>
    <row r="221" spans="1:22" s="67" customFormat="1" hidden="1" outlineLevel="1">
      <c r="A221" s="114"/>
      <c r="B221" s="114"/>
      <c r="C221" s="114"/>
      <c r="D221" s="219"/>
      <c r="E221" s="227" t="s">
        <v>273</v>
      </c>
      <c r="F221" s="228"/>
      <c r="G221" s="713"/>
      <c r="H221" s="220"/>
      <c r="I221" s="803">
        <f t="shared" si="45"/>
        <v>0</v>
      </c>
      <c r="J221" s="229">
        <f>256000-256000</f>
        <v>0</v>
      </c>
      <c r="K221" s="221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647"/>
    </row>
    <row r="222" spans="1:22" s="67" customFormat="1" hidden="1" outlineLevel="1">
      <c r="A222" s="114"/>
      <c r="B222" s="114"/>
      <c r="C222" s="114"/>
      <c r="D222" s="219"/>
      <c r="E222" s="227" t="s">
        <v>274</v>
      </c>
      <c r="F222" s="228"/>
      <c r="G222" s="713"/>
      <c r="H222" s="220"/>
      <c r="I222" s="803">
        <f t="shared" si="45"/>
        <v>0</v>
      </c>
      <c r="J222" s="229">
        <f>45000-45000</f>
        <v>0</v>
      </c>
      <c r="K222" s="221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647"/>
    </row>
    <row r="223" spans="1:22" s="67" customFormat="1" ht="78" hidden="1" outlineLevel="1">
      <c r="A223" s="114"/>
      <c r="B223" s="114"/>
      <c r="C223" s="114"/>
      <c r="D223" s="219"/>
      <c r="E223" s="227" t="s">
        <v>275</v>
      </c>
      <c r="F223" s="228"/>
      <c r="G223" s="713"/>
      <c r="H223" s="220"/>
      <c r="I223" s="803">
        <f t="shared" si="45"/>
        <v>3560960</v>
      </c>
      <c r="J223" s="229">
        <f>3600000-3600000</f>
        <v>0</v>
      </c>
      <c r="K223" s="221"/>
      <c r="L223" s="229">
        <f>3600000-39040</f>
        <v>3560960</v>
      </c>
      <c r="M223" s="66"/>
      <c r="N223" s="66"/>
      <c r="O223" s="66"/>
      <c r="P223" s="66"/>
      <c r="Q223" s="66"/>
      <c r="R223" s="66"/>
      <c r="S223" s="66"/>
      <c r="T223" s="66"/>
      <c r="U223" s="66"/>
      <c r="V223" s="647"/>
    </row>
    <row r="224" spans="1:22" s="67" customFormat="1" hidden="1" outlineLevel="1">
      <c r="A224" s="114"/>
      <c r="B224" s="114"/>
      <c r="C224" s="114"/>
      <c r="D224" s="219"/>
      <c r="E224" s="227" t="s">
        <v>276</v>
      </c>
      <c r="F224" s="228"/>
      <c r="G224" s="713"/>
      <c r="H224" s="220"/>
      <c r="I224" s="803">
        <f t="shared" si="45"/>
        <v>330000</v>
      </c>
      <c r="J224" s="229">
        <f>66000-6000</f>
        <v>60000</v>
      </c>
      <c r="K224" s="221">
        <v>270000</v>
      </c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47"/>
    </row>
    <row r="225" spans="1:22" s="67" customFormat="1" hidden="1" outlineLevel="1">
      <c r="A225" s="114"/>
      <c r="B225" s="114"/>
      <c r="C225" s="114"/>
      <c r="D225" s="219"/>
      <c r="E225" s="227" t="s">
        <v>277</v>
      </c>
      <c r="F225" s="228"/>
      <c r="G225" s="713"/>
      <c r="H225" s="220"/>
      <c r="I225" s="803">
        <f t="shared" si="45"/>
        <v>698496</v>
      </c>
      <c r="J225" s="229">
        <f>700000-1504</f>
        <v>698496</v>
      </c>
      <c r="K225" s="221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47"/>
    </row>
    <row r="226" spans="1:22" s="67" customFormat="1" hidden="1" outlineLevel="1">
      <c r="A226" s="114"/>
      <c r="B226" s="114"/>
      <c r="C226" s="114"/>
      <c r="D226" s="219"/>
      <c r="E226" s="227" t="s">
        <v>278</v>
      </c>
      <c r="F226" s="228"/>
      <c r="G226" s="713"/>
      <c r="H226" s="220"/>
      <c r="I226" s="803">
        <f t="shared" si="45"/>
        <v>452253.99999999994</v>
      </c>
      <c r="J226" s="229">
        <f>1000000-79400-109712.31-358633.69</f>
        <v>452253.99999999994</v>
      </c>
      <c r="K226" s="221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47"/>
    </row>
    <row r="227" spans="1:22" s="67" customFormat="1" hidden="1" outlineLevel="1">
      <c r="A227" s="233"/>
      <c r="B227" s="233"/>
      <c r="C227" s="114"/>
      <c r="D227" s="219"/>
      <c r="E227" s="227" t="s">
        <v>279</v>
      </c>
      <c r="F227" s="228"/>
      <c r="G227" s="713"/>
      <c r="H227" s="220"/>
      <c r="I227" s="804">
        <f t="shared" si="45"/>
        <v>0</v>
      </c>
      <c r="J227" s="235"/>
      <c r="K227" s="236"/>
      <c r="L227" s="66">
        <f>15770538-2200000-890000-6573700-1050000-3533225-180000-140000-430000-550000-175000-13945.09-34667.91</f>
        <v>0</v>
      </c>
      <c r="M227" s="66"/>
      <c r="N227" s="66"/>
      <c r="O227" s="66"/>
      <c r="P227" s="66"/>
      <c r="Q227" s="66"/>
      <c r="R227" s="66"/>
      <c r="S227" s="66"/>
      <c r="T227" s="66"/>
      <c r="U227" s="66"/>
      <c r="V227" s="648"/>
    </row>
    <row r="228" spans="1:22" s="67" customFormat="1" ht="78" hidden="1" outlineLevel="1">
      <c r="A228" s="114"/>
      <c r="B228" s="114"/>
      <c r="C228" s="114"/>
      <c r="D228" s="219"/>
      <c r="E228" s="227" t="s">
        <v>280</v>
      </c>
      <c r="F228" s="228"/>
      <c r="G228" s="713"/>
      <c r="H228" s="220"/>
      <c r="I228" s="804">
        <f t="shared" si="45"/>
        <v>2195640</v>
      </c>
      <c r="J228" s="235"/>
      <c r="K228" s="236"/>
      <c r="L228" s="66">
        <f>2200000-4360</f>
        <v>2195640</v>
      </c>
      <c r="M228" s="66"/>
      <c r="N228" s="66"/>
      <c r="O228" s="66"/>
      <c r="P228" s="66"/>
      <c r="Q228" s="66"/>
      <c r="R228" s="66"/>
      <c r="S228" s="66"/>
      <c r="T228" s="66"/>
      <c r="U228" s="66"/>
      <c r="V228" s="648"/>
    </row>
    <row r="229" spans="1:22" s="67" customFormat="1" ht="78" hidden="1" outlineLevel="1">
      <c r="A229" s="114"/>
      <c r="B229" s="114"/>
      <c r="C229" s="114"/>
      <c r="D229" s="219"/>
      <c r="E229" s="227" t="s">
        <v>281</v>
      </c>
      <c r="F229" s="228"/>
      <c r="G229" s="713"/>
      <c r="H229" s="220"/>
      <c r="I229" s="804">
        <f t="shared" si="45"/>
        <v>452170</v>
      </c>
      <c r="J229" s="235"/>
      <c r="K229" s="236"/>
      <c r="L229" s="66">
        <f>460000-7830</f>
        <v>452170</v>
      </c>
      <c r="M229" s="66"/>
      <c r="N229" s="66"/>
      <c r="O229" s="66"/>
      <c r="P229" s="66"/>
      <c r="Q229" s="66"/>
      <c r="R229" s="66"/>
      <c r="S229" s="66"/>
      <c r="T229" s="66"/>
      <c r="U229" s="66"/>
      <c r="V229" s="648"/>
    </row>
    <row r="230" spans="1:22" s="67" customFormat="1" ht="78" hidden="1" outlineLevel="1">
      <c r="A230" s="114"/>
      <c r="B230" s="114"/>
      <c r="C230" s="114"/>
      <c r="D230" s="219"/>
      <c r="E230" s="227" t="s">
        <v>282</v>
      </c>
      <c r="F230" s="228"/>
      <c r="G230" s="713"/>
      <c r="H230" s="220"/>
      <c r="I230" s="804">
        <f t="shared" si="45"/>
        <v>424560</v>
      </c>
      <c r="J230" s="235"/>
      <c r="K230" s="236"/>
      <c r="L230" s="66">
        <f>430000-5440</f>
        <v>424560</v>
      </c>
      <c r="M230" s="66"/>
      <c r="N230" s="66"/>
      <c r="O230" s="66"/>
      <c r="P230" s="66"/>
      <c r="Q230" s="66"/>
      <c r="R230" s="66"/>
      <c r="S230" s="66"/>
      <c r="T230" s="66"/>
      <c r="U230" s="66"/>
      <c r="V230" s="648"/>
    </row>
    <row r="231" spans="1:22" s="67" customFormat="1" ht="78" hidden="1" outlineLevel="1">
      <c r="A231" s="114"/>
      <c r="B231" s="114"/>
      <c r="C231" s="114"/>
      <c r="D231" s="219"/>
      <c r="E231" s="227" t="s">
        <v>283</v>
      </c>
      <c r="F231" s="228"/>
      <c r="G231" s="713"/>
      <c r="H231" s="220"/>
      <c r="I231" s="804">
        <f t="shared" si="45"/>
        <v>1050000</v>
      </c>
      <c r="J231" s="235"/>
      <c r="K231" s="236"/>
      <c r="L231" s="66">
        <v>1050000</v>
      </c>
      <c r="M231" s="66"/>
      <c r="N231" s="66"/>
      <c r="O231" s="66"/>
      <c r="P231" s="66"/>
      <c r="Q231" s="66"/>
      <c r="R231" s="66"/>
      <c r="S231" s="66"/>
      <c r="T231" s="66"/>
      <c r="U231" s="66"/>
      <c r="V231" s="648"/>
    </row>
    <row r="232" spans="1:22" s="67" customFormat="1" ht="78" hidden="1" outlineLevel="1">
      <c r="A232" s="114"/>
      <c r="B232" s="114"/>
      <c r="C232" s="114"/>
      <c r="D232" s="219"/>
      <c r="E232" s="227" t="s">
        <v>284</v>
      </c>
      <c r="F232" s="228"/>
      <c r="G232" s="713"/>
      <c r="H232" s="220"/>
      <c r="I232" s="804">
        <f t="shared" si="45"/>
        <v>160000</v>
      </c>
      <c r="J232" s="235"/>
      <c r="K232" s="236"/>
      <c r="L232" s="66">
        <v>160000</v>
      </c>
      <c r="M232" s="66"/>
      <c r="N232" s="66"/>
      <c r="O232" s="66"/>
      <c r="P232" s="66"/>
      <c r="Q232" s="66"/>
      <c r="R232" s="66"/>
      <c r="S232" s="66"/>
      <c r="T232" s="66"/>
      <c r="U232" s="66"/>
      <c r="V232" s="648"/>
    </row>
    <row r="233" spans="1:22" s="67" customFormat="1" ht="78" hidden="1" outlineLevel="1">
      <c r="A233" s="114"/>
      <c r="B233" s="114"/>
      <c r="C233" s="114"/>
      <c r="D233" s="219"/>
      <c r="E233" s="237" t="s">
        <v>285</v>
      </c>
      <c r="F233" s="238"/>
      <c r="G233" s="715"/>
      <c r="H233" s="239"/>
      <c r="I233" s="804">
        <f t="shared" si="45"/>
        <v>103824</v>
      </c>
      <c r="J233" s="235"/>
      <c r="K233" s="236"/>
      <c r="L233" s="66">
        <f>110000-6176</f>
        <v>103824</v>
      </c>
      <c r="M233" s="66"/>
      <c r="N233" s="66"/>
      <c r="O233" s="66"/>
      <c r="P233" s="66"/>
      <c r="Q233" s="66"/>
      <c r="R233" s="66"/>
      <c r="S233" s="66"/>
      <c r="T233" s="66"/>
      <c r="U233" s="66"/>
      <c r="V233" s="648"/>
    </row>
    <row r="234" spans="1:22" s="67" customFormat="1" ht="78" hidden="1" outlineLevel="1">
      <c r="A234" s="114"/>
      <c r="B234" s="114"/>
      <c r="C234" s="114"/>
      <c r="D234" s="219"/>
      <c r="E234" s="237" t="s">
        <v>286</v>
      </c>
      <c r="F234" s="238"/>
      <c r="G234" s="715"/>
      <c r="H234" s="239"/>
      <c r="I234" s="804">
        <f t="shared" si="45"/>
        <v>99120</v>
      </c>
      <c r="J234" s="235"/>
      <c r="K234" s="236"/>
      <c r="L234" s="66">
        <f>105000-5880</f>
        <v>99120</v>
      </c>
      <c r="M234" s="66"/>
      <c r="N234" s="66"/>
      <c r="O234" s="66"/>
      <c r="P234" s="66"/>
      <c r="Q234" s="66"/>
      <c r="R234" s="66"/>
      <c r="S234" s="66"/>
      <c r="T234" s="66"/>
      <c r="U234" s="66"/>
      <c r="V234" s="648"/>
    </row>
    <row r="235" spans="1:22" s="67" customFormat="1" ht="78" hidden="1" outlineLevel="1">
      <c r="A235" s="114"/>
      <c r="B235" s="114"/>
      <c r="C235" s="114"/>
      <c r="D235" s="219"/>
      <c r="E235" s="237" t="s">
        <v>287</v>
      </c>
      <c r="F235" s="238"/>
      <c r="G235" s="715"/>
      <c r="H235" s="239"/>
      <c r="I235" s="804">
        <f t="shared" si="45"/>
        <v>94080</v>
      </c>
      <c r="J235" s="235"/>
      <c r="K235" s="236"/>
      <c r="L235" s="66">
        <f>100000-5920</f>
        <v>94080</v>
      </c>
      <c r="M235" s="66"/>
      <c r="N235" s="66"/>
      <c r="O235" s="66"/>
      <c r="P235" s="66"/>
      <c r="Q235" s="66"/>
      <c r="R235" s="66"/>
      <c r="S235" s="66"/>
      <c r="T235" s="66"/>
      <c r="U235" s="66"/>
      <c r="V235" s="648"/>
    </row>
    <row r="236" spans="1:22" s="67" customFormat="1" ht="78" hidden="1" outlineLevel="1">
      <c r="A236" s="114"/>
      <c r="B236" s="114"/>
      <c r="C236" s="114"/>
      <c r="D236" s="219"/>
      <c r="E236" s="237" t="s">
        <v>288</v>
      </c>
      <c r="F236" s="238"/>
      <c r="G236" s="715"/>
      <c r="H236" s="239"/>
      <c r="I236" s="804">
        <f t="shared" si="45"/>
        <v>10000</v>
      </c>
      <c r="J236" s="235"/>
      <c r="K236" s="236"/>
      <c r="L236" s="66">
        <v>10000</v>
      </c>
      <c r="M236" s="66"/>
      <c r="N236" s="66"/>
      <c r="O236" s="66"/>
      <c r="P236" s="66"/>
      <c r="Q236" s="66"/>
      <c r="R236" s="66"/>
      <c r="S236" s="66"/>
      <c r="T236" s="66"/>
      <c r="U236" s="66"/>
      <c r="V236" s="648"/>
    </row>
    <row r="237" spans="1:22" s="67" customFormat="1" ht="78" hidden="1" outlineLevel="1">
      <c r="A237" s="114"/>
      <c r="B237" s="114"/>
      <c r="C237" s="114"/>
      <c r="D237" s="219"/>
      <c r="E237" s="237" t="s">
        <v>289</v>
      </c>
      <c r="F237" s="238"/>
      <c r="G237" s="715"/>
      <c r="H237" s="239"/>
      <c r="I237" s="804">
        <f t="shared" si="45"/>
        <v>154000</v>
      </c>
      <c r="J237" s="235"/>
      <c r="K237" s="236"/>
      <c r="L237" s="66">
        <f>155000-1000</f>
        <v>154000</v>
      </c>
      <c r="M237" s="66"/>
      <c r="N237" s="66"/>
      <c r="O237" s="66"/>
      <c r="P237" s="66"/>
      <c r="Q237" s="66"/>
      <c r="R237" s="66"/>
      <c r="S237" s="66"/>
      <c r="T237" s="66"/>
      <c r="U237" s="66"/>
      <c r="V237" s="648"/>
    </row>
    <row r="238" spans="1:22" s="67" customFormat="1" ht="78" hidden="1" outlineLevel="1">
      <c r="A238" s="114"/>
      <c r="B238" s="114"/>
      <c r="C238" s="114"/>
      <c r="D238" s="219"/>
      <c r="E238" s="237" t="s">
        <v>290</v>
      </c>
      <c r="F238" s="238"/>
      <c r="G238" s="715"/>
      <c r="H238" s="239"/>
      <c r="I238" s="804">
        <f t="shared" si="45"/>
        <v>947000</v>
      </c>
      <c r="J238" s="235"/>
      <c r="K238" s="236"/>
      <c r="L238" s="66">
        <f>950000-3000</f>
        <v>947000</v>
      </c>
      <c r="M238" s="66"/>
      <c r="N238" s="66"/>
      <c r="O238" s="66"/>
      <c r="P238" s="66"/>
      <c r="Q238" s="66"/>
      <c r="R238" s="66"/>
      <c r="S238" s="66"/>
      <c r="T238" s="66"/>
      <c r="U238" s="66"/>
      <c r="V238" s="648"/>
    </row>
    <row r="239" spans="1:22" s="67" customFormat="1" ht="78" hidden="1" outlineLevel="1">
      <c r="A239" s="114"/>
      <c r="B239" s="114"/>
      <c r="C239" s="114"/>
      <c r="D239" s="219"/>
      <c r="E239" s="240" t="s">
        <v>291</v>
      </c>
      <c r="F239" s="241"/>
      <c r="G239" s="716"/>
      <c r="H239" s="242"/>
      <c r="I239" s="804">
        <f t="shared" si="45"/>
        <v>450000</v>
      </c>
      <c r="J239" s="235"/>
      <c r="K239" s="236"/>
      <c r="L239" s="66">
        <f>460000-10000</f>
        <v>450000</v>
      </c>
      <c r="M239" s="66"/>
      <c r="N239" s="66"/>
      <c r="O239" s="66"/>
      <c r="P239" s="66"/>
      <c r="Q239" s="66"/>
      <c r="R239" s="66"/>
      <c r="S239" s="66"/>
      <c r="T239" s="66"/>
      <c r="U239" s="66"/>
      <c r="V239" s="648"/>
    </row>
    <row r="240" spans="1:22" s="67" customFormat="1" ht="78" hidden="1" outlineLevel="1">
      <c r="A240" s="114"/>
      <c r="B240" s="114"/>
      <c r="C240" s="114"/>
      <c r="D240" s="219"/>
      <c r="E240" s="237" t="s">
        <v>292</v>
      </c>
      <c r="F240" s="238"/>
      <c r="G240" s="715"/>
      <c r="H240" s="239"/>
      <c r="I240" s="804">
        <f t="shared" si="45"/>
        <v>30000</v>
      </c>
      <c r="J240" s="235"/>
      <c r="K240" s="236"/>
      <c r="L240" s="66">
        <f>35000-5000</f>
        <v>30000</v>
      </c>
      <c r="M240" s="66"/>
      <c r="N240" s="66"/>
      <c r="O240" s="66"/>
      <c r="P240" s="66"/>
      <c r="Q240" s="66"/>
      <c r="R240" s="66"/>
      <c r="S240" s="66"/>
      <c r="T240" s="66"/>
      <c r="U240" s="66"/>
      <c r="V240" s="648"/>
    </row>
    <row r="241" spans="1:22" s="67" customFormat="1" ht="78" hidden="1" outlineLevel="1">
      <c r="A241" s="114"/>
      <c r="B241" s="114"/>
      <c r="C241" s="114"/>
      <c r="D241" s="219"/>
      <c r="E241" s="240" t="s">
        <v>293</v>
      </c>
      <c r="F241" s="241"/>
      <c r="G241" s="716"/>
      <c r="H241" s="242"/>
      <c r="I241" s="804">
        <f t="shared" si="45"/>
        <v>91600</v>
      </c>
      <c r="J241" s="235"/>
      <c r="K241" s="236"/>
      <c r="L241" s="66">
        <f>110000-18400</f>
        <v>91600</v>
      </c>
      <c r="M241" s="66"/>
      <c r="N241" s="66"/>
      <c r="O241" s="66"/>
      <c r="P241" s="66"/>
      <c r="Q241" s="66"/>
      <c r="R241" s="66"/>
      <c r="S241" s="66"/>
      <c r="T241" s="66"/>
      <c r="U241" s="66"/>
      <c r="V241" s="648"/>
    </row>
    <row r="242" spans="1:22" s="67" customFormat="1" ht="78" hidden="1" outlineLevel="1">
      <c r="A242" s="114"/>
      <c r="B242" s="114"/>
      <c r="C242" s="114"/>
      <c r="D242" s="219"/>
      <c r="E242" s="237" t="s">
        <v>294</v>
      </c>
      <c r="F242" s="238"/>
      <c r="G242" s="715"/>
      <c r="H242" s="239"/>
      <c r="I242" s="804">
        <f t="shared" si="45"/>
        <v>150000</v>
      </c>
      <c r="J242" s="235"/>
      <c r="K242" s="236"/>
      <c r="L242" s="66">
        <v>150000</v>
      </c>
      <c r="M242" s="66"/>
      <c r="N242" s="66"/>
      <c r="O242" s="66"/>
      <c r="P242" s="66"/>
      <c r="Q242" s="66"/>
      <c r="R242" s="66"/>
      <c r="S242" s="66"/>
      <c r="T242" s="66"/>
      <c r="U242" s="66"/>
      <c r="V242" s="648"/>
    </row>
    <row r="243" spans="1:22" s="67" customFormat="1" ht="78" hidden="1" outlineLevel="1">
      <c r="A243" s="114"/>
      <c r="B243" s="114"/>
      <c r="C243" s="114"/>
      <c r="D243" s="219"/>
      <c r="E243" s="237" t="s">
        <v>295</v>
      </c>
      <c r="F243" s="238"/>
      <c r="G243" s="715"/>
      <c r="H243" s="239"/>
      <c r="I243" s="804">
        <f t="shared" si="45"/>
        <v>26300</v>
      </c>
      <c r="J243" s="235"/>
      <c r="K243" s="236"/>
      <c r="L243" s="66">
        <f>30000-3700</f>
        <v>26300</v>
      </c>
      <c r="M243" s="66"/>
      <c r="N243" s="66"/>
      <c r="O243" s="66"/>
      <c r="P243" s="66"/>
      <c r="Q243" s="66"/>
      <c r="R243" s="66"/>
      <c r="S243" s="66"/>
      <c r="T243" s="66"/>
      <c r="U243" s="66"/>
      <c r="V243" s="648"/>
    </row>
    <row r="244" spans="1:22" s="67" customFormat="1" ht="78" hidden="1" outlineLevel="1">
      <c r="A244" s="114"/>
      <c r="B244" s="114"/>
      <c r="C244" s="114"/>
      <c r="D244" s="219"/>
      <c r="E244" s="237" t="s">
        <v>296</v>
      </c>
      <c r="F244" s="238"/>
      <c r="G244" s="715"/>
      <c r="H244" s="239"/>
      <c r="I244" s="804">
        <f t="shared" si="45"/>
        <v>192000</v>
      </c>
      <c r="J244" s="235"/>
      <c r="K244" s="236"/>
      <c r="L244" s="66">
        <f>200000-8000</f>
        <v>192000</v>
      </c>
      <c r="M244" s="66"/>
      <c r="N244" s="66"/>
      <c r="O244" s="66"/>
      <c r="P244" s="66"/>
      <c r="Q244" s="66"/>
      <c r="R244" s="66"/>
      <c r="S244" s="66"/>
      <c r="T244" s="66"/>
      <c r="U244" s="66"/>
      <c r="V244" s="648"/>
    </row>
    <row r="245" spans="1:22" s="67" customFormat="1" ht="78" hidden="1" outlineLevel="1">
      <c r="A245" s="114"/>
      <c r="B245" s="114"/>
      <c r="C245" s="114"/>
      <c r="D245" s="219"/>
      <c r="E245" s="237" t="s">
        <v>297</v>
      </c>
      <c r="F245" s="238"/>
      <c r="G245" s="715"/>
      <c r="H245" s="239"/>
      <c r="I245" s="804">
        <f t="shared" si="45"/>
        <v>85940</v>
      </c>
      <c r="J245" s="235"/>
      <c r="K245" s="236"/>
      <c r="L245" s="66">
        <f>87000-1060</f>
        <v>85940</v>
      </c>
      <c r="M245" s="66"/>
      <c r="N245" s="66"/>
      <c r="O245" s="66"/>
      <c r="P245" s="66"/>
      <c r="Q245" s="66"/>
      <c r="R245" s="66"/>
      <c r="S245" s="66"/>
      <c r="T245" s="66"/>
      <c r="U245" s="66"/>
      <c r="V245" s="648"/>
    </row>
    <row r="246" spans="1:22" s="67" customFormat="1" ht="174" hidden="1" customHeight="1" outlineLevel="1">
      <c r="A246" s="233"/>
      <c r="B246" s="233"/>
      <c r="C246" s="114"/>
      <c r="D246" s="219"/>
      <c r="E246" s="237" t="s">
        <v>298</v>
      </c>
      <c r="F246" s="238"/>
      <c r="G246" s="715"/>
      <c r="H246" s="239"/>
      <c r="I246" s="804">
        <f t="shared" si="45"/>
        <v>492999</v>
      </c>
      <c r="J246" s="235"/>
      <c r="K246" s="236"/>
      <c r="L246" s="66">
        <f>498000-3288.6-1712.4</f>
        <v>492999</v>
      </c>
      <c r="M246" s="66"/>
      <c r="N246" s="66"/>
      <c r="O246" s="66"/>
      <c r="P246" s="66"/>
      <c r="Q246" s="66"/>
      <c r="R246" s="66"/>
      <c r="S246" s="66"/>
      <c r="T246" s="66"/>
      <c r="U246" s="66"/>
      <c r="V246" s="648"/>
    </row>
    <row r="247" spans="1:22" s="67" customFormat="1" hidden="1" outlineLevel="1">
      <c r="A247" s="114"/>
      <c r="B247" s="114"/>
      <c r="C247" s="114"/>
      <c r="D247" s="219"/>
      <c r="E247" s="227" t="s">
        <v>299</v>
      </c>
      <c r="F247" s="228"/>
      <c r="G247" s="713"/>
      <c r="H247" s="220"/>
      <c r="I247" s="804">
        <f t="shared" si="45"/>
        <v>18450</v>
      </c>
      <c r="J247" s="235"/>
      <c r="K247" s="236"/>
      <c r="L247" s="222">
        <f>20000-1550</f>
        <v>18450</v>
      </c>
      <c r="M247" s="222"/>
      <c r="N247" s="222"/>
      <c r="O247" s="222"/>
      <c r="P247" s="222"/>
      <c r="Q247" s="222"/>
      <c r="R247" s="222"/>
      <c r="S247" s="222"/>
      <c r="T247" s="222"/>
      <c r="U247" s="222"/>
      <c r="V247" s="648"/>
    </row>
    <row r="248" spans="1:22" s="67" customFormat="1" hidden="1" outlineLevel="1">
      <c r="A248" s="114"/>
      <c r="B248" s="114"/>
      <c r="C248" s="114"/>
      <c r="D248" s="219"/>
      <c r="E248" s="227" t="s">
        <v>300</v>
      </c>
      <c r="F248" s="228"/>
      <c r="G248" s="713"/>
      <c r="H248" s="220"/>
      <c r="I248" s="804">
        <f t="shared" si="45"/>
        <v>319890</v>
      </c>
      <c r="J248" s="235"/>
      <c r="K248" s="236"/>
      <c r="L248" s="222">
        <f>200000+180000-60110</f>
        <v>319890</v>
      </c>
      <c r="M248" s="222"/>
      <c r="N248" s="222"/>
      <c r="O248" s="222"/>
      <c r="P248" s="222"/>
      <c r="Q248" s="222"/>
      <c r="R248" s="222"/>
      <c r="S248" s="222"/>
      <c r="T248" s="222"/>
      <c r="U248" s="222"/>
      <c r="V248" s="648"/>
    </row>
    <row r="249" spans="1:22" s="67" customFormat="1" hidden="1" outlineLevel="1">
      <c r="A249" s="114"/>
      <c r="B249" s="114"/>
      <c r="C249" s="114"/>
      <c r="D249" s="219"/>
      <c r="E249" s="227" t="s">
        <v>301</v>
      </c>
      <c r="F249" s="228"/>
      <c r="G249" s="713"/>
      <c r="H249" s="220"/>
      <c r="I249" s="804">
        <f t="shared" si="45"/>
        <v>11130</v>
      </c>
      <c r="J249" s="235"/>
      <c r="K249" s="236"/>
      <c r="L249" s="222">
        <v>11130</v>
      </c>
      <c r="M249" s="222"/>
      <c r="N249" s="222"/>
      <c r="O249" s="222"/>
      <c r="P249" s="222"/>
      <c r="Q249" s="222"/>
      <c r="R249" s="222"/>
      <c r="S249" s="222"/>
      <c r="T249" s="222"/>
      <c r="U249" s="222"/>
      <c r="V249" s="648"/>
    </row>
    <row r="250" spans="1:22" s="67" customFormat="1" hidden="1" outlineLevel="1">
      <c r="A250" s="114"/>
      <c r="B250" s="114"/>
      <c r="C250" s="114"/>
      <c r="D250" s="219"/>
      <c r="E250" s="227" t="s">
        <v>302</v>
      </c>
      <c r="F250" s="228"/>
      <c r="G250" s="713"/>
      <c r="H250" s="220"/>
      <c r="I250" s="804">
        <f t="shared" si="45"/>
        <v>64800</v>
      </c>
      <c r="J250" s="235"/>
      <c r="K250" s="236"/>
      <c r="L250" s="222">
        <v>64800</v>
      </c>
      <c r="M250" s="222"/>
      <c r="N250" s="222"/>
      <c r="O250" s="222"/>
      <c r="P250" s="222"/>
      <c r="Q250" s="222"/>
      <c r="R250" s="222"/>
      <c r="S250" s="222"/>
      <c r="T250" s="222"/>
      <c r="U250" s="222"/>
      <c r="V250" s="648"/>
    </row>
    <row r="251" spans="1:22" s="67" customFormat="1" hidden="1" outlineLevel="1">
      <c r="A251" s="114"/>
      <c r="B251" s="114"/>
      <c r="C251" s="114"/>
      <c r="D251" s="219"/>
      <c r="E251" s="227" t="s">
        <v>303</v>
      </c>
      <c r="F251" s="228"/>
      <c r="G251" s="713"/>
      <c r="H251" s="220"/>
      <c r="I251" s="804">
        <f t="shared" si="45"/>
        <v>15075</v>
      </c>
      <c r="J251" s="235"/>
      <c r="K251" s="236"/>
      <c r="L251" s="222">
        <v>15075</v>
      </c>
      <c r="M251" s="222"/>
      <c r="N251" s="222"/>
      <c r="O251" s="222"/>
      <c r="P251" s="222"/>
      <c r="Q251" s="222"/>
      <c r="R251" s="222"/>
      <c r="S251" s="222"/>
      <c r="T251" s="222"/>
      <c r="U251" s="222"/>
      <c r="V251" s="648"/>
    </row>
    <row r="252" spans="1:22" s="67" customFormat="1" hidden="1" outlineLevel="1">
      <c r="A252" s="114"/>
      <c r="B252" s="114"/>
      <c r="C252" s="114"/>
      <c r="D252" s="219"/>
      <c r="E252" s="227" t="s">
        <v>304</v>
      </c>
      <c r="F252" s="228"/>
      <c r="G252" s="713"/>
      <c r="H252" s="220"/>
      <c r="I252" s="804">
        <f t="shared" si="45"/>
        <v>25620</v>
      </c>
      <c r="J252" s="235"/>
      <c r="K252" s="236"/>
      <c r="L252" s="222">
        <v>25620</v>
      </c>
      <c r="M252" s="222"/>
      <c r="N252" s="222"/>
      <c r="O252" s="222"/>
      <c r="P252" s="222"/>
      <c r="Q252" s="222"/>
      <c r="R252" s="222"/>
      <c r="S252" s="222"/>
      <c r="T252" s="222"/>
      <c r="U252" s="222"/>
      <c r="V252" s="648"/>
    </row>
    <row r="253" spans="1:22" s="67" customFormat="1" hidden="1" outlineLevel="1">
      <c r="A253" s="114"/>
      <c r="B253" s="114"/>
      <c r="C253" s="114"/>
      <c r="D253" s="219"/>
      <c r="E253" s="227" t="s">
        <v>305</v>
      </c>
      <c r="F253" s="228"/>
      <c r="G253" s="713"/>
      <c r="H253" s="220"/>
      <c r="I253" s="804">
        <f t="shared" si="45"/>
        <v>36600</v>
      </c>
      <c r="J253" s="235"/>
      <c r="K253" s="236"/>
      <c r="L253" s="222">
        <v>36600</v>
      </c>
      <c r="M253" s="222"/>
      <c r="N253" s="222"/>
      <c r="O253" s="222"/>
      <c r="P253" s="222"/>
      <c r="Q253" s="222"/>
      <c r="R253" s="222"/>
      <c r="S253" s="222"/>
      <c r="T253" s="222"/>
      <c r="U253" s="222"/>
      <c r="V253" s="648"/>
    </row>
    <row r="254" spans="1:22" s="67" customFormat="1" hidden="1" outlineLevel="1">
      <c r="A254" s="114"/>
      <c r="B254" s="114"/>
      <c r="C254" s="114"/>
      <c r="D254" s="219"/>
      <c r="E254" s="227" t="s">
        <v>306</v>
      </c>
      <c r="F254" s="228"/>
      <c r="G254" s="713"/>
      <c r="H254" s="220"/>
      <c r="I254" s="804">
        <f t="shared" si="45"/>
        <v>165430</v>
      </c>
      <c r="J254" s="235"/>
      <c r="K254" s="236"/>
      <c r="L254" s="222">
        <f>140000-2070+27500</f>
        <v>165430</v>
      </c>
      <c r="M254" s="222"/>
      <c r="N254" s="222"/>
      <c r="O254" s="222"/>
      <c r="P254" s="222"/>
      <c r="Q254" s="222"/>
      <c r="R254" s="222"/>
      <c r="S254" s="222"/>
      <c r="T254" s="222"/>
      <c r="U254" s="222"/>
      <c r="V254" s="648"/>
    </row>
    <row r="255" spans="1:22" s="67" customFormat="1" hidden="1" outlineLevel="1">
      <c r="A255" s="114"/>
      <c r="B255" s="114"/>
      <c r="C255" s="114"/>
      <c r="D255" s="219"/>
      <c r="E255" s="227" t="s">
        <v>307</v>
      </c>
      <c r="F255" s="228"/>
      <c r="G255" s="713"/>
      <c r="H255" s="220"/>
      <c r="I255" s="804">
        <f t="shared" si="45"/>
        <v>338000</v>
      </c>
      <c r="J255" s="235"/>
      <c r="K255" s="236"/>
      <c r="L255" s="222">
        <f>430000-92000</f>
        <v>338000</v>
      </c>
      <c r="M255" s="222"/>
      <c r="N255" s="222"/>
      <c r="O255" s="222"/>
      <c r="P255" s="222"/>
      <c r="Q255" s="222"/>
      <c r="R255" s="222"/>
      <c r="S255" s="222"/>
      <c r="T255" s="222"/>
      <c r="U255" s="222"/>
      <c r="V255" s="648"/>
    </row>
    <row r="256" spans="1:22" s="67" customFormat="1" ht="78" hidden="1" outlineLevel="1">
      <c r="A256" s="114"/>
      <c r="B256" s="114"/>
      <c r="C256" s="114"/>
      <c r="D256" s="219"/>
      <c r="E256" s="227" t="s">
        <v>308</v>
      </c>
      <c r="F256" s="228"/>
      <c r="G256" s="713"/>
      <c r="H256" s="220"/>
      <c r="I256" s="804">
        <f t="shared" si="45"/>
        <v>550000</v>
      </c>
      <c r="J256" s="235"/>
      <c r="K256" s="236"/>
      <c r="L256" s="66">
        <v>550000</v>
      </c>
      <c r="M256" s="66"/>
      <c r="N256" s="66"/>
      <c r="O256" s="66"/>
      <c r="P256" s="66"/>
      <c r="Q256" s="66"/>
      <c r="R256" s="66"/>
      <c r="S256" s="66"/>
      <c r="T256" s="66"/>
      <c r="U256" s="66"/>
      <c r="V256" s="648"/>
    </row>
    <row r="257" spans="1:22" s="67" customFormat="1" ht="78" hidden="1" outlineLevel="1">
      <c r="A257" s="114"/>
      <c r="B257" s="114"/>
      <c r="C257" s="114"/>
      <c r="D257" s="219"/>
      <c r="E257" s="227" t="s">
        <v>309</v>
      </c>
      <c r="F257" s="228"/>
      <c r="G257" s="713"/>
      <c r="H257" s="220"/>
      <c r="I257" s="804">
        <f t="shared" si="45"/>
        <v>175000</v>
      </c>
      <c r="J257" s="235"/>
      <c r="K257" s="236"/>
      <c r="L257" s="66">
        <v>175000</v>
      </c>
      <c r="M257" s="66"/>
      <c r="N257" s="66"/>
      <c r="O257" s="66"/>
      <c r="P257" s="66"/>
      <c r="Q257" s="66"/>
      <c r="R257" s="66"/>
      <c r="S257" s="66"/>
      <c r="T257" s="66"/>
      <c r="U257" s="66"/>
      <c r="V257" s="648"/>
    </row>
    <row r="258" spans="1:22" s="67" customFormat="1" hidden="1" outlineLevel="1">
      <c r="A258" s="114"/>
      <c r="B258" s="114"/>
      <c r="C258" s="114"/>
      <c r="D258" s="219"/>
      <c r="E258" s="227" t="s">
        <v>310</v>
      </c>
      <c r="F258" s="228"/>
      <c r="G258" s="713"/>
      <c r="H258" s="220"/>
      <c r="I258" s="804">
        <f t="shared" si="45"/>
        <v>165000</v>
      </c>
      <c r="J258" s="226">
        <v>117216.31</v>
      </c>
      <c r="K258" s="234">
        <v>29000</v>
      </c>
      <c r="L258" s="222">
        <v>18783.689999999999</v>
      </c>
      <c r="M258" s="222"/>
      <c r="N258" s="222"/>
      <c r="O258" s="222"/>
      <c r="P258" s="222"/>
      <c r="Q258" s="222"/>
      <c r="R258" s="222"/>
      <c r="S258" s="222"/>
      <c r="T258" s="222"/>
      <c r="U258" s="222"/>
      <c r="V258" s="648"/>
    </row>
    <row r="259" spans="1:22" s="67" customFormat="1" hidden="1" outlineLevel="1">
      <c r="A259" s="114"/>
      <c r="B259" s="114"/>
      <c r="C259" s="114"/>
      <c r="D259" s="219"/>
      <c r="E259" s="227" t="s">
        <v>311</v>
      </c>
      <c r="F259" s="228"/>
      <c r="G259" s="713"/>
      <c r="H259" s="220"/>
      <c r="I259" s="804">
        <f t="shared" si="45"/>
        <v>282000</v>
      </c>
      <c r="J259" s="226">
        <v>282000</v>
      </c>
      <c r="K259" s="234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648"/>
    </row>
    <row r="260" spans="1:22" s="67" customFormat="1" hidden="1" outlineLevel="1">
      <c r="A260" s="114"/>
      <c r="B260" s="114"/>
      <c r="C260" s="114"/>
      <c r="D260" s="219"/>
      <c r="E260" s="227" t="s">
        <v>312</v>
      </c>
      <c r="F260" s="228"/>
      <c r="G260" s="713"/>
      <c r="H260" s="220"/>
      <c r="I260" s="804">
        <f t="shared" si="45"/>
        <v>0</v>
      </c>
      <c r="J260" s="226">
        <f>49500-49500</f>
        <v>0</v>
      </c>
      <c r="K260" s="234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648"/>
    </row>
    <row r="261" spans="1:22" s="67" customFormat="1" hidden="1" outlineLevel="1">
      <c r="A261" s="114"/>
      <c r="B261" s="114"/>
      <c r="C261" s="114"/>
      <c r="D261" s="219"/>
      <c r="E261" s="227" t="s">
        <v>313</v>
      </c>
      <c r="F261" s="228"/>
      <c r="G261" s="713"/>
      <c r="H261" s="220"/>
      <c r="I261" s="804">
        <f t="shared" si="45"/>
        <v>0</v>
      </c>
      <c r="J261" s="226">
        <f>33000-33000</f>
        <v>0</v>
      </c>
      <c r="K261" s="234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648"/>
    </row>
    <row r="262" spans="1:22" s="67" customFormat="1" hidden="1" outlineLevel="1">
      <c r="A262" s="114"/>
      <c r="B262" s="114"/>
      <c r="C262" s="114"/>
      <c r="D262" s="219"/>
      <c r="E262" s="227" t="s">
        <v>314</v>
      </c>
      <c r="F262" s="228"/>
      <c r="G262" s="713"/>
      <c r="H262" s="220"/>
      <c r="I262" s="804">
        <f t="shared" si="45"/>
        <v>0</v>
      </c>
      <c r="J262" s="226">
        <f>24000-24000</f>
        <v>0</v>
      </c>
      <c r="K262" s="234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648"/>
    </row>
    <row r="263" spans="1:22" s="67" customFormat="1" ht="97.5" hidden="1" outlineLevel="1">
      <c r="A263" s="114"/>
      <c r="B263" s="114"/>
      <c r="C263" s="114"/>
      <c r="D263" s="219"/>
      <c r="E263" s="227" t="s">
        <v>315</v>
      </c>
      <c r="F263" s="228"/>
      <c r="G263" s="713"/>
      <c r="H263" s="220"/>
      <c r="I263" s="804">
        <f t="shared" si="45"/>
        <v>0</v>
      </c>
      <c r="J263" s="226">
        <f>9173.69-9173.69</f>
        <v>0</v>
      </c>
      <c r="K263" s="234"/>
      <c r="L263" s="222">
        <f>16326.31-16326.31</f>
        <v>0</v>
      </c>
      <c r="M263" s="222"/>
      <c r="N263" s="222"/>
      <c r="O263" s="222"/>
      <c r="P263" s="222"/>
      <c r="Q263" s="222"/>
      <c r="R263" s="222"/>
      <c r="S263" s="222"/>
      <c r="T263" s="222"/>
      <c r="U263" s="222"/>
      <c r="V263" s="648"/>
    </row>
    <row r="264" spans="1:22" s="67" customFormat="1" ht="78" hidden="1" customHeight="1" outlineLevel="1">
      <c r="A264" s="114"/>
      <c r="B264" s="114"/>
      <c r="C264" s="114"/>
      <c r="D264" s="219"/>
      <c r="E264" s="227" t="s">
        <v>316</v>
      </c>
      <c r="F264" s="228"/>
      <c r="G264" s="713"/>
      <c r="H264" s="220"/>
      <c r="I264" s="804">
        <f t="shared" si="45"/>
        <v>0</v>
      </c>
      <c r="J264" s="226"/>
      <c r="K264" s="234"/>
      <c r="L264" s="222">
        <f>7000-7000</f>
        <v>0</v>
      </c>
      <c r="M264" s="222"/>
      <c r="N264" s="222"/>
      <c r="O264" s="222"/>
      <c r="P264" s="222"/>
      <c r="Q264" s="222"/>
      <c r="R264" s="222"/>
      <c r="S264" s="222"/>
      <c r="T264" s="222"/>
      <c r="U264" s="222"/>
      <c r="V264" s="648"/>
    </row>
    <row r="265" spans="1:22" s="67" customFormat="1" ht="78" hidden="1" outlineLevel="1">
      <c r="A265" s="114"/>
      <c r="B265" s="114"/>
      <c r="C265" s="114"/>
      <c r="D265" s="219"/>
      <c r="E265" s="227" t="s">
        <v>317</v>
      </c>
      <c r="F265" s="228"/>
      <c r="G265" s="713"/>
      <c r="H265" s="220"/>
      <c r="I265" s="804">
        <f t="shared" si="45"/>
        <v>0</v>
      </c>
      <c r="J265" s="226"/>
      <c r="K265" s="234"/>
      <c r="L265" s="222">
        <f>60000-60000</f>
        <v>0</v>
      </c>
      <c r="M265" s="222"/>
      <c r="N265" s="222"/>
      <c r="O265" s="222"/>
      <c r="P265" s="222"/>
      <c r="Q265" s="222"/>
      <c r="R265" s="222"/>
      <c r="S265" s="222"/>
      <c r="T265" s="222"/>
      <c r="U265" s="222"/>
      <c r="V265" s="648"/>
    </row>
    <row r="266" spans="1:22" s="67" customFormat="1" ht="78" hidden="1" outlineLevel="1">
      <c r="A266" s="114"/>
      <c r="B266" s="114"/>
      <c r="C266" s="114"/>
      <c r="D266" s="219"/>
      <c r="E266" s="227" t="s">
        <v>318</v>
      </c>
      <c r="F266" s="228"/>
      <c r="G266" s="713"/>
      <c r="H266" s="220"/>
      <c r="I266" s="804">
        <f t="shared" si="45"/>
        <v>0</v>
      </c>
      <c r="J266" s="226"/>
      <c r="K266" s="234"/>
      <c r="L266" s="222">
        <f>28000-28000</f>
        <v>0</v>
      </c>
      <c r="M266" s="222"/>
      <c r="N266" s="222"/>
      <c r="O266" s="222"/>
      <c r="P266" s="222"/>
      <c r="Q266" s="222"/>
      <c r="R266" s="222"/>
      <c r="S266" s="222"/>
      <c r="T266" s="222"/>
      <c r="U266" s="222"/>
      <c r="V266" s="648"/>
    </row>
    <row r="267" spans="1:22" s="67" customFormat="1" ht="78" hidden="1" outlineLevel="1">
      <c r="A267" s="114"/>
      <c r="B267" s="114"/>
      <c r="C267" s="114"/>
      <c r="D267" s="219"/>
      <c r="E267" s="227" t="s">
        <v>319</v>
      </c>
      <c r="F267" s="228"/>
      <c r="G267" s="713"/>
      <c r="H267" s="220"/>
      <c r="I267" s="804">
        <f t="shared" si="45"/>
        <v>0</v>
      </c>
      <c r="J267" s="226"/>
      <c r="K267" s="234"/>
      <c r="L267" s="222">
        <f>22500-22500</f>
        <v>0</v>
      </c>
      <c r="M267" s="222"/>
      <c r="N267" s="222"/>
      <c r="O267" s="222"/>
      <c r="P267" s="222"/>
      <c r="Q267" s="222"/>
      <c r="R267" s="222"/>
      <c r="S267" s="222"/>
      <c r="T267" s="222"/>
      <c r="U267" s="222"/>
      <c r="V267" s="648"/>
    </row>
    <row r="268" spans="1:22" s="67" customFormat="1" ht="78" hidden="1" outlineLevel="1">
      <c r="A268" s="114"/>
      <c r="B268" s="114"/>
      <c r="C268" s="114"/>
      <c r="D268" s="219"/>
      <c r="E268" s="227" t="s">
        <v>320</v>
      </c>
      <c r="F268" s="228"/>
      <c r="G268" s="713"/>
      <c r="H268" s="220"/>
      <c r="I268" s="804">
        <f t="shared" si="45"/>
        <v>0</v>
      </c>
      <c r="J268" s="226"/>
      <c r="K268" s="234"/>
      <c r="L268" s="222">
        <f>25000-25000</f>
        <v>0</v>
      </c>
      <c r="M268" s="222"/>
      <c r="N268" s="222"/>
      <c r="O268" s="222"/>
      <c r="P268" s="222"/>
      <c r="Q268" s="222"/>
      <c r="R268" s="222"/>
      <c r="S268" s="222"/>
      <c r="T268" s="222"/>
      <c r="U268" s="222"/>
      <c r="V268" s="648"/>
    </row>
    <row r="269" spans="1:22" s="67" customFormat="1" ht="78" hidden="1" outlineLevel="1">
      <c r="A269" s="114"/>
      <c r="B269" s="114"/>
      <c r="C269" s="114"/>
      <c r="D269" s="219"/>
      <c r="E269" s="227" t="s">
        <v>321</v>
      </c>
      <c r="F269" s="228"/>
      <c r="G269" s="713"/>
      <c r="H269" s="220"/>
      <c r="I269" s="804">
        <f t="shared" si="45"/>
        <v>0</v>
      </c>
      <c r="J269" s="226"/>
      <c r="K269" s="234"/>
      <c r="L269" s="222">
        <f>25500-25500</f>
        <v>0</v>
      </c>
      <c r="M269" s="222"/>
      <c r="N269" s="222"/>
      <c r="O269" s="222"/>
      <c r="P269" s="222"/>
      <c r="Q269" s="222"/>
      <c r="R269" s="222"/>
      <c r="S269" s="222"/>
      <c r="T269" s="222"/>
      <c r="U269" s="222"/>
      <c r="V269" s="648"/>
    </row>
    <row r="270" spans="1:22" s="67" customFormat="1" ht="78" hidden="1" outlineLevel="1">
      <c r="A270" s="114"/>
      <c r="B270" s="114"/>
      <c r="C270" s="114"/>
      <c r="D270" s="219"/>
      <c r="E270" s="227" t="s">
        <v>322</v>
      </c>
      <c r="F270" s="228"/>
      <c r="G270" s="713"/>
      <c r="H270" s="220"/>
      <c r="I270" s="804">
        <f t="shared" si="45"/>
        <v>98000</v>
      </c>
      <c r="J270" s="226"/>
      <c r="K270" s="234"/>
      <c r="L270" s="66">
        <v>98000</v>
      </c>
      <c r="M270" s="66"/>
      <c r="N270" s="66"/>
      <c r="O270" s="66"/>
      <c r="P270" s="66"/>
      <c r="Q270" s="66"/>
      <c r="R270" s="66"/>
      <c r="S270" s="66"/>
      <c r="T270" s="66"/>
      <c r="U270" s="66"/>
      <c r="V270" s="648"/>
    </row>
    <row r="271" spans="1:22" s="67" customFormat="1" ht="78" hidden="1" outlineLevel="1">
      <c r="A271" s="114"/>
      <c r="B271" s="114"/>
      <c r="C271" s="114"/>
      <c r="D271" s="219"/>
      <c r="E271" s="227" t="s">
        <v>323</v>
      </c>
      <c r="F271" s="228"/>
      <c r="G271" s="713"/>
      <c r="H271" s="220"/>
      <c r="I271" s="804">
        <f t="shared" si="45"/>
        <v>72000</v>
      </c>
      <c r="J271" s="226"/>
      <c r="K271" s="234"/>
      <c r="L271" s="66">
        <v>72000</v>
      </c>
      <c r="M271" s="66"/>
      <c r="N271" s="66"/>
      <c r="O271" s="66"/>
      <c r="P271" s="66"/>
      <c r="Q271" s="66"/>
      <c r="R271" s="66"/>
      <c r="S271" s="66"/>
      <c r="T271" s="66"/>
      <c r="U271" s="66"/>
      <c r="V271" s="648"/>
    </row>
    <row r="272" spans="1:22" s="67" customFormat="1" ht="170.25" hidden="1" customHeight="1" outlineLevel="1">
      <c r="A272" s="114"/>
      <c r="B272" s="114"/>
      <c r="C272" s="114"/>
      <c r="D272" s="219"/>
      <c r="E272" s="227" t="s">
        <v>324</v>
      </c>
      <c r="F272" s="228"/>
      <c r="G272" s="713"/>
      <c r="H272" s="220"/>
      <c r="I272" s="804">
        <f t="shared" si="45"/>
        <v>86000</v>
      </c>
      <c r="J272" s="226">
        <v>71673.69</v>
      </c>
      <c r="K272" s="234"/>
      <c r="L272" s="222">
        <v>14326.31</v>
      </c>
      <c r="M272" s="222"/>
      <c r="N272" s="222"/>
      <c r="O272" s="222"/>
      <c r="P272" s="222"/>
      <c r="Q272" s="222"/>
      <c r="R272" s="222"/>
      <c r="S272" s="222"/>
      <c r="T272" s="222"/>
      <c r="U272" s="222"/>
      <c r="V272" s="648"/>
    </row>
    <row r="273" spans="1:22" s="67" customFormat="1" hidden="1" outlineLevel="1">
      <c r="A273" s="114"/>
      <c r="B273" s="114"/>
      <c r="C273" s="114"/>
      <c r="D273" s="219"/>
      <c r="E273" s="227" t="s">
        <v>325</v>
      </c>
      <c r="F273" s="228"/>
      <c r="G273" s="713"/>
      <c r="H273" s="220"/>
      <c r="I273" s="804">
        <f t="shared" si="45"/>
        <v>44000</v>
      </c>
      <c r="J273" s="226">
        <v>44000</v>
      </c>
      <c r="K273" s="234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648"/>
    </row>
    <row r="274" spans="1:22" s="67" customFormat="1" ht="37.5" hidden="1" outlineLevel="1">
      <c r="A274" s="114"/>
      <c r="B274" s="114"/>
      <c r="C274" s="114"/>
      <c r="D274" s="219"/>
      <c r="E274" s="227" t="s">
        <v>326</v>
      </c>
      <c r="F274" s="228"/>
      <c r="G274" s="713"/>
      <c r="H274" s="220"/>
      <c r="I274" s="804">
        <f t="shared" si="45"/>
        <v>64500</v>
      </c>
      <c r="J274" s="226"/>
      <c r="K274" s="234"/>
      <c r="L274" s="222">
        <v>64500</v>
      </c>
      <c r="M274" s="222"/>
      <c r="N274" s="222"/>
      <c r="O274" s="222"/>
      <c r="P274" s="222"/>
      <c r="Q274" s="222"/>
      <c r="R274" s="222"/>
      <c r="S274" s="222"/>
      <c r="T274" s="222"/>
      <c r="U274" s="222"/>
      <c r="V274" s="648"/>
    </row>
    <row r="275" spans="1:22" s="67" customFormat="1" hidden="1" outlineLevel="1">
      <c r="A275" s="114"/>
      <c r="B275" s="114"/>
      <c r="C275" s="114"/>
      <c r="D275" s="219"/>
      <c r="E275" s="227"/>
      <c r="F275" s="228"/>
      <c r="G275" s="713"/>
      <c r="H275" s="220"/>
      <c r="I275" s="804">
        <f t="shared" ref="I275:I338" si="46">+J275+K275+L275+M275+N275+O275+P275+Q275+R275+S275+T275+U275</f>
        <v>0</v>
      </c>
      <c r="J275" s="226"/>
      <c r="K275" s="234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648"/>
    </row>
    <row r="276" spans="1:22" s="87" customFormat="1" ht="60.75" hidden="1" customHeight="1" outlineLevel="1">
      <c r="A276" s="81">
        <v>3132</v>
      </c>
      <c r="B276" s="81"/>
      <c r="C276" s="81"/>
      <c r="D276" s="82" t="s">
        <v>327</v>
      </c>
      <c r="E276" s="243"/>
      <c r="F276" s="244"/>
      <c r="G276" s="717"/>
      <c r="H276" s="245"/>
      <c r="I276" s="805">
        <f t="shared" si="46"/>
        <v>0</v>
      </c>
      <c r="J276" s="86">
        <f>SUM(J277:J286)</f>
        <v>0</v>
      </c>
      <c r="K276" s="86">
        <f t="shared" ref="K276:U276" si="47">SUM(K277:K286)</f>
        <v>0</v>
      </c>
      <c r="L276" s="86">
        <f t="shared" si="47"/>
        <v>0</v>
      </c>
      <c r="M276" s="86">
        <f t="shared" si="47"/>
        <v>0</v>
      </c>
      <c r="N276" s="86">
        <f t="shared" si="47"/>
        <v>0</v>
      </c>
      <c r="O276" s="86">
        <f t="shared" si="47"/>
        <v>0</v>
      </c>
      <c r="P276" s="86">
        <f t="shared" si="47"/>
        <v>0</v>
      </c>
      <c r="Q276" s="86">
        <f t="shared" si="47"/>
        <v>0</v>
      </c>
      <c r="R276" s="86">
        <f t="shared" si="47"/>
        <v>0</v>
      </c>
      <c r="S276" s="86">
        <f t="shared" si="47"/>
        <v>0</v>
      </c>
      <c r="T276" s="86">
        <f t="shared" si="47"/>
        <v>0</v>
      </c>
      <c r="U276" s="86">
        <f t="shared" si="47"/>
        <v>0</v>
      </c>
      <c r="V276" s="649"/>
    </row>
    <row r="277" spans="1:22" ht="20.25" hidden="1" customHeight="1" outlineLevel="1">
      <c r="A277" s="121"/>
      <c r="B277" s="121"/>
      <c r="C277" s="121"/>
      <c r="D277" s="246"/>
      <c r="E277" s="247"/>
      <c r="F277" s="248"/>
      <c r="G277" s="718"/>
      <c r="H277" s="250"/>
      <c r="I277" s="797">
        <f t="shared" si="46"/>
        <v>0</v>
      </c>
      <c r="J277" s="251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641"/>
    </row>
    <row r="278" spans="1:22" ht="20.25" hidden="1" customHeight="1" outlineLevel="1">
      <c r="A278" s="121"/>
      <c r="B278" s="121"/>
      <c r="C278" s="121"/>
      <c r="D278" s="246"/>
      <c r="E278" s="252"/>
      <c r="F278" s="253"/>
      <c r="G278" s="719"/>
      <c r="H278" s="254"/>
      <c r="I278" s="797">
        <f t="shared" si="46"/>
        <v>0</v>
      </c>
      <c r="J278" s="251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641"/>
    </row>
    <row r="279" spans="1:22" ht="20.25" hidden="1" customHeight="1" outlineLevel="1">
      <c r="A279" s="121"/>
      <c r="B279" s="121"/>
      <c r="C279" s="121"/>
      <c r="D279" s="246"/>
      <c r="E279" s="255"/>
      <c r="F279" s="148"/>
      <c r="G279" s="720"/>
      <c r="H279" s="256"/>
      <c r="I279" s="797">
        <f t="shared" si="46"/>
        <v>0</v>
      </c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641"/>
    </row>
    <row r="280" spans="1:22" ht="20.25" hidden="1" customHeight="1" outlineLevel="1">
      <c r="A280" s="121"/>
      <c r="B280" s="121"/>
      <c r="C280" s="121"/>
      <c r="D280" s="246"/>
      <c r="E280" s="255"/>
      <c r="F280" s="148"/>
      <c r="G280" s="720"/>
      <c r="H280" s="256"/>
      <c r="I280" s="797">
        <f t="shared" si="46"/>
        <v>0</v>
      </c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641"/>
    </row>
    <row r="281" spans="1:22" ht="20.25" hidden="1" customHeight="1" outlineLevel="1">
      <c r="A281" s="121"/>
      <c r="B281" s="121"/>
      <c r="C281" s="121"/>
      <c r="D281" s="246"/>
      <c r="E281" s="255"/>
      <c r="F281" s="148"/>
      <c r="G281" s="720"/>
      <c r="H281" s="256"/>
      <c r="I281" s="797">
        <f t="shared" si="46"/>
        <v>0</v>
      </c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641"/>
    </row>
    <row r="282" spans="1:22" ht="20.25" hidden="1" customHeight="1" outlineLevel="1">
      <c r="A282" s="121"/>
      <c r="B282" s="121"/>
      <c r="C282" s="121"/>
      <c r="D282" s="246"/>
      <c r="E282" s="255"/>
      <c r="F282" s="148"/>
      <c r="G282" s="720"/>
      <c r="H282" s="256"/>
      <c r="I282" s="797">
        <f t="shared" si="46"/>
        <v>0</v>
      </c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641"/>
    </row>
    <row r="283" spans="1:22" ht="20.25" hidden="1" customHeight="1" outlineLevel="1">
      <c r="A283" s="121"/>
      <c r="B283" s="121"/>
      <c r="C283" s="121"/>
      <c r="D283" s="246"/>
      <c r="E283" s="255"/>
      <c r="F283" s="148"/>
      <c r="G283" s="720"/>
      <c r="H283" s="256"/>
      <c r="I283" s="797">
        <f t="shared" si="46"/>
        <v>0</v>
      </c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641"/>
    </row>
    <row r="284" spans="1:22" ht="20.25" hidden="1" customHeight="1" outlineLevel="1">
      <c r="A284" s="121"/>
      <c r="B284" s="121"/>
      <c r="C284" s="121"/>
      <c r="D284" s="246"/>
      <c r="E284" s="255"/>
      <c r="F284" s="148"/>
      <c r="G284" s="720"/>
      <c r="H284" s="256"/>
      <c r="I284" s="797">
        <f t="shared" si="46"/>
        <v>0</v>
      </c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641"/>
    </row>
    <row r="285" spans="1:22" ht="20.25" hidden="1" customHeight="1" outlineLevel="1">
      <c r="A285" s="121"/>
      <c r="B285" s="121"/>
      <c r="C285" s="121"/>
      <c r="D285" s="246"/>
      <c r="E285" s="255"/>
      <c r="F285" s="148"/>
      <c r="G285" s="720"/>
      <c r="H285" s="256"/>
      <c r="I285" s="797">
        <f t="shared" si="46"/>
        <v>0</v>
      </c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641"/>
    </row>
    <row r="286" spans="1:22" ht="20.25" hidden="1" customHeight="1" outlineLevel="1">
      <c r="A286" s="121"/>
      <c r="B286" s="121"/>
      <c r="C286" s="121"/>
      <c r="D286" s="246"/>
      <c r="E286" s="255"/>
      <c r="F286" s="148"/>
      <c r="G286" s="720"/>
      <c r="H286" s="256"/>
      <c r="I286" s="797">
        <f t="shared" si="46"/>
        <v>0</v>
      </c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641"/>
    </row>
    <row r="287" spans="1:22" s="87" customFormat="1" ht="81" hidden="1" customHeight="1" outlineLevel="1">
      <c r="A287" s="81">
        <v>3122</v>
      </c>
      <c r="B287" s="81"/>
      <c r="C287" s="81"/>
      <c r="D287" s="157" t="s">
        <v>328</v>
      </c>
      <c r="E287" s="257"/>
      <c r="F287" s="258"/>
      <c r="G287" s="721"/>
      <c r="H287" s="259"/>
      <c r="I287" s="798">
        <f t="shared" si="46"/>
        <v>0</v>
      </c>
      <c r="J287" s="86">
        <f>SUM(J288:J289)</f>
        <v>0</v>
      </c>
      <c r="K287" s="86">
        <f t="shared" ref="K287:U287" si="48">SUM(K288:K289)</f>
        <v>0</v>
      </c>
      <c r="L287" s="86">
        <f t="shared" si="48"/>
        <v>0</v>
      </c>
      <c r="M287" s="86">
        <f t="shared" si="48"/>
        <v>0</v>
      </c>
      <c r="N287" s="86">
        <f t="shared" si="48"/>
        <v>0</v>
      </c>
      <c r="O287" s="86">
        <f t="shared" si="48"/>
        <v>0</v>
      </c>
      <c r="P287" s="86">
        <f t="shared" si="48"/>
        <v>0</v>
      </c>
      <c r="Q287" s="86">
        <f t="shared" si="48"/>
        <v>0</v>
      </c>
      <c r="R287" s="86">
        <f t="shared" si="48"/>
        <v>0</v>
      </c>
      <c r="S287" s="86">
        <f t="shared" si="48"/>
        <v>0</v>
      </c>
      <c r="T287" s="86">
        <f t="shared" si="48"/>
        <v>0</v>
      </c>
      <c r="U287" s="86">
        <f t="shared" si="48"/>
        <v>0</v>
      </c>
      <c r="V287" s="642"/>
    </row>
    <row r="288" spans="1:22" ht="20.25" hidden="1" customHeight="1" outlineLevel="1">
      <c r="A288" s="121"/>
      <c r="B288" s="121"/>
      <c r="C288" s="121"/>
      <c r="D288" s="246"/>
      <c r="E288" s="260"/>
      <c r="F288" s="261"/>
      <c r="G288" s="722"/>
      <c r="H288" s="262"/>
      <c r="I288" s="797">
        <f t="shared" si="46"/>
        <v>0</v>
      </c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641"/>
    </row>
    <row r="289" spans="1:22" ht="20.25" hidden="1" customHeight="1" outlineLevel="1">
      <c r="A289" s="121"/>
      <c r="B289" s="121"/>
      <c r="C289" s="121"/>
      <c r="D289" s="246"/>
      <c r="E289" s="263"/>
      <c r="F289" s="89"/>
      <c r="G289" s="723"/>
      <c r="H289" s="264"/>
      <c r="I289" s="797">
        <f t="shared" si="46"/>
        <v>0</v>
      </c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641"/>
    </row>
    <row r="290" spans="1:22" s="20" customFormat="1" ht="40.5" outlineLevel="1">
      <c r="A290" s="15" t="s">
        <v>329</v>
      </c>
      <c r="B290" s="15" t="s">
        <v>203</v>
      </c>
      <c r="C290" s="15" t="s">
        <v>150</v>
      </c>
      <c r="D290" s="213" t="s">
        <v>330</v>
      </c>
      <c r="E290" s="22"/>
      <c r="F290" s="16"/>
      <c r="G290" s="672"/>
      <c r="H290" s="214"/>
      <c r="I290" s="782">
        <f t="shared" si="46"/>
        <v>6573700</v>
      </c>
      <c r="J290" s="19">
        <f>J291</f>
        <v>0</v>
      </c>
      <c r="K290" s="19">
        <f t="shared" ref="K290:U290" si="49">K291</f>
        <v>0</v>
      </c>
      <c r="L290" s="19">
        <f t="shared" si="49"/>
        <v>6573700</v>
      </c>
      <c r="M290" s="19">
        <f t="shared" si="49"/>
        <v>0</v>
      </c>
      <c r="N290" s="19">
        <f t="shared" si="49"/>
        <v>0</v>
      </c>
      <c r="O290" s="19">
        <f t="shared" si="49"/>
        <v>0</v>
      </c>
      <c r="P290" s="19">
        <f t="shared" si="49"/>
        <v>0</v>
      </c>
      <c r="Q290" s="19">
        <f t="shared" si="49"/>
        <v>0</v>
      </c>
      <c r="R290" s="19">
        <f t="shared" si="49"/>
        <v>0</v>
      </c>
      <c r="S290" s="19">
        <f t="shared" si="49"/>
        <v>0</v>
      </c>
      <c r="T290" s="19">
        <f t="shared" si="49"/>
        <v>0</v>
      </c>
      <c r="U290" s="19">
        <f t="shared" si="49"/>
        <v>0</v>
      </c>
      <c r="V290" s="636"/>
    </row>
    <row r="291" spans="1:22" s="61" customFormat="1" ht="61.5" outlineLevel="1">
      <c r="A291" s="55">
        <v>3210</v>
      </c>
      <c r="B291" s="55"/>
      <c r="C291" s="55"/>
      <c r="D291" s="173" t="s">
        <v>261</v>
      </c>
      <c r="E291" s="215"/>
      <c r="F291" s="216"/>
      <c r="G291" s="711"/>
      <c r="H291" s="217"/>
      <c r="I291" s="802">
        <f t="shared" si="46"/>
        <v>6573700</v>
      </c>
      <c r="J291" s="218">
        <f t="shared" ref="J291:U291" si="50">SUM(J292:J300)</f>
        <v>0</v>
      </c>
      <c r="K291" s="218">
        <f t="shared" si="50"/>
        <v>0</v>
      </c>
      <c r="L291" s="218">
        <f t="shared" si="50"/>
        <v>6573700</v>
      </c>
      <c r="M291" s="218">
        <f t="shared" si="50"/>
        <v>0</v>
      </c>
      <c r="N291" s="218">
        <f t="shared" si="50"/>
        <v>0</v>
      </c>
      <c r="O291" s="218">
        <f t="shared" si="50"/>
        <v>0</v>
      </c>
      <c r="P291" s="218">
        <f t="shared" si="50"/>
        <v>0</v>
      </c>
      <c r="Q291" s="218">
        <f t="shared" si="50"/>
        <v>0</v>
      </c>
      <c r="R291" s="218">
        <f t="shared" si="50"/>
        <v>0</v>
      </c>
      <c r="S291" s="218">
        <f t="shared" si="50"/>
        <v>0</v>
      </c>
      <c r="T291" s="218">
        <f t="shared" si="50"/>
        <v>0</v>
      </c>
      <c r="U291" s="218">
        <f t="shared" si="50"/>
        <v>0</v>
      </c>
      <c r="V291" s="646"/>
    </row>
    <row r="292" spans="1:22" s="67" customFormat="1" ht="56.25" outlineLevel="1">
      <c r="A292" s="114"/>
      <c r="B292" s="114"/>
      <c r="C292" s="114"/>
      <c r="D292" s="219"/>
      <c r="E292" s="227" t="s">
        <v>331</v>
      </c>
      <c r="F292" s="228">
        <v>2020</v>
      </c>
      <c r="G292" s="837">
        <v>380700</v>
      </c>
      <c r="H292" s="838">
        <v>0</v>
      </c>
      <c r="I292" s="804">
        <f t="shared" si="46"/>
        <v>380700</v>
      </c>
      <c r="J292" s="235"/>
      <c r="K292" s="236"/>
      <c r="L292" s="222">
        <v>380700</v>
      </c>
      <c r="M292" s="222"/>
      <c r="N292" s="222"/>
      <c r="O292" s="222"/>
      <c r="P292" s="222"/>
      <c r="Q292" s="222"/>
      <c r="R292" s="222"/>
      <c r="S292" s="222"/>
      <c r="T292" s="222"/>
      <c r="U292" s="222"/>
      <c r="V292" s="628">
        <v>100</v>
      </c>
    </row>
    <row r="293" spans="1:22" s="67" customFormat="1" ht="56.25" outlineLevel="1">
      <c r="A293" s="233"/>
      <c r="B293" s="233"/>
      <c r="C293" s="114"/>
      <c r="D293" s="219"/>
      <c r="E293" s="227" t="s">
        <v>332</v>
      </c>
      <c r="F293" s="228">
        <v>2020</v>
      </c>
      <c r="G293" s="837">
        <v>1323000</v>
      </c>
      <c r="H293" s="838">
        <v>0</v>
      </c>
      <c r="I293" s="804">
        <f t="shared" si="46"/>
        <v>1323000</v>
      </c>
      <c r="J293" s="235"/>
      <c r="K293" s="236"/>
      <c r="L293" s="222">
        <f>1323000</f>
        <v>1323000</v>
      </c>
      <c r="M293" s="222"/>
      <c r="N293" s="222"/>
      <c r="O293" s="222"/>
      <c r="P293" s="222"/>
      <c r="Q293" s="222"/>
      <c r="R293" s="222"/>
      <c r="S293" s="222"/>
      <c r="T293" s="222"/>
      <c r="U293" s="222"/>
      <c r="V293" s="628">
        <v>100</v>
      </c>
    </row>
    <row r="294" spans="1:22" s="67" customFormat="1" ht="129" customHeight="1" outlineLevel="1">
      <c r="A294" s="233"/>
      <c r="B294" s="233"/>
      <c r="C294" s="114"/>
      <c r="D294" s="219"/>
      <c r="E294" s="227" t="s">
        <v>333</v>
      </c>
      <c r="F294" s="228">
        <v>2020</v>
      </c>
      <c r="G294" s="837">
        <v>3450000</v>
      </c>
      <c r="H294" s="838">
        <v>0</v>
      </c>
      <c r="I294" s="804">
        <f t="shared" si="46"/>
        <v>3450000</v>
      </c>
      <c r="J294" s="235"/>
      <c r="K294" s="236"/>
      <c r="L294" s="222">
        <f>3450000</f>
        <v>3450000</v>
      </c>
      <c r="M294" s="222"/>
      <c r="N294" s="222"/>
      <c r="O294" s="222"/>
      <c r="P294" s="222"/>
      <c r="Q294" s="222"/>
      <c r="R294" s="222"/>
      <c r="S294" s="222"/>
      <c r="T294" s="222"/>
      <c r="U294" s="222"/>
      <c r="V294" s="628">
        <v>100</v>
      </c>
    </row>
    <row r="295" spans="1:22" s="67" customFormat="1" ht="75" outlineLevel="1">
      <c r="A295" s="233"/>
      <c r="B295" s="233"/>
      <c r="C295" s="114"/>
      <c r="D295" s="219"/>
      <c r="E295" s="227" t="s">
        <v>334</v>
      </c>
      <c r="F295" s="228">
        <v>2020</v>
      </c>
      <c r="G295" s="837">
        <v>1420000</v>
      </c>
      <c r="H295" s="838">
        <v>0</v>
      </c>
      <c r="I295" s="804">
        <f t="shared" si="46"/>
        <v>1420000</v>
      </c>
      <c r="J295" s="235"/>
      <c r="K295" s="236"/>
      <c r="L295" s="222">
        <f>1420000</f>
        <v>1420000</v>
      </c>
      <c r="M295" s="222"/>
      <c r="N295" s="222"/>
      <c r="O295" s="222"/>
      <c r="P295" s="222"/>
      <c r="Q295" s="222"/>
      <c r="R295" s="222"/>
      <c r="S295" s="222"/>
      <c r="T295" s="222"/>
      <c r="U295" s="222"/>
      <c r="V295" s="628">
        <v>100</v>
      </c>
    </row>
    <row r="296" spans="1:22" hidden="1" outlineLevel="1">
      <c r="A296" s="121"/>
      <c r="B296" s="121"/>
      <c r="C296" s="121"/>
      <c r="D296" s="246"/>
      <c r="E296" s="265"/>
      <c r="F296" s="266"/>
      <c r="G296" s="682"/>
      <c r="H296" s="197"/>
      <c r="I296" s="797">
        <f t="shared" si="46"/>
        <v>0</v>
      </c>
      <c r="J296" s="267"/>
      <c r="K296" s="267"/>
      <c r="L296" s="267"/>
      <c r="M296" s="267"/>
      <c r="N296" s="74"/>
      <c r="O296" s="74"/>
      <c r="P296" s="74"/>
      <c r="Q296" s="74"/>
      <c r="R296" s="74"/>
      <c r="S296" s="74"/>
      <c r="T296" s="74"/>
      <c r="U296" s="74"/>
      <c r="V296" s="641"/>
    </row>
    <row r="297" spans="1:22" hidden="1" outlineLevel="1">
      <c r="A297" s="121"/>
      <c r="B297" s="121"/>
      <c r="C297" s="121"/>
      <c r="D297" s="246"/>
      <c r="E297" s="265"/>
      <c r="F297" s="266"/>
      <c r="G297" s="682"/>
      <c r="H297" s="197"/>
      <c r="I297" s="797">
        <f t="shared" si="46"/>
        <v>0</v>
      </c>
      <c r="J297" s="267"/>
      <c r="K297" s="267"/>
      <c r="L297" s="267"/>
      <c r="M297" s="267"/>
      <c r="N297" s="74"/>
      <c r="O297" s="74"/>
      <c r="P297" s="74"/>
      <c r="Q297" s="74"/>
      <c r="R297" s="74"/>
      <c r="S297" s="74"/>
      <c r="T297" s="74"/>
      <c r="U297" s="74"/>
      <c r="V297" s="641"/>
    </row>
    <row r="298" spans="1:22" hidden="1" outlineLevel="1">
      <c r="A298" s="121"/>
      <c r="B298" s="121"/>
      <c r="C298" s="121"/>
      <c r="D298" s="246"/>
      <c r="E298" s="265"/>
      <c r="F298" s="266"/>
      <c r="G298" s="682"/>
      <c r="H298" s="197"/>
      <c r="I298" s="797">
        <f t="shared" si="46"/>
        <v>0</v>
      </c>
      <c r="J298" s="267"/>
      <c r="K298" s="267"/>
      <c r="L298" s="267"/>
      <c r="M298" s="267"/>
      <c r="N298" s="74"/>
      <c r="O298" s="74"/>
      <c r="P298" s="74"/>
      <c r="Q298" s="74"/>
      <c r="R298" s="74"/>
      <c r="S298" s="74"/>
      <c r="T298" s="74"/>
      <c r="U298" s="74"/>
      <c r="V298" s="641"/>
    </row>
    <row r="299" spans="1:22" hidden="1" outlineLevel="1">
      <c r="A299" s="121"/>
      <c r="B299" s="121"/>
      <c r="C299" s="121"/>
      <c r="D299" s="246"/>
      <c r="E299" s="265"/>
      <c r="F299" s="266"/>
      <c r="G299" s="682"/>
      <c r="H299" s="197"/>
      <c r="I299" s="797">
        <f t="shared" si="46"/>
        <v>0</v>
      </c>
      <c r="J299" s="267"/>
      <c r="K299" s="267"/>
      <c r="L299" s="267"/>
      <c r="M299" s="267"/>
      <c r="N299" s="74"/>
      <c r="O299" s="74"/>
      <c r="P299" s="74"/>
      <c r="Q299" s="74"/>
      <c r="R299" s="74"/>
      <c r="S299" s="74"/>
      <c r="T299" s="74"/>
      <c r="U299" s="74"/>
      <c r="V299" s="641"/>
    </row>
    <row r="300" spans="1:22" hidden="1" outlineLevel="1">
      <c r="A300" s="121"/>
      <c r="B300" s="121"/>
      <c r="C300" s="121"/>
      <c r="D300" s="246"/>
      <c r="E300" s="265"/>
      <c r="F300" s="266"/>
      <c r="G300" s="682"/>
      <c r="H300" s="197"/>
      <c r="I300" s="797">
        <f t="shared" si="46"/>
        <v>0</v>
      </c>
      <c r="J300" s="267"/>
      <c r="K300" s="267"/>
      <c r="L300" s="267"/>
      <c r="M300" s="267"/>
      <c r="N300" s="74"/>
      <c r="O300" s="74"/>
      <c r="P300" s="74"/>
      <c r="Q300" s="74"/>
      <c r="R300" s="74"/>
      <c r="S300" s="74"/>
      <c r="T300" s="74"/>
      <c r="U300" s="74"/>
      <c r="V300" s="641"/>
    </row>
    <row r="301" spans="1:22" s="154" customFormat="1" ht="101.25" hidden="1" outlineLevel="1">
      <c r="A301" s="149">
        <v>712111</v>
      </c>
      <c r="B301" s="149"/>
      <c r="C301" s="149"/>
      <c r="D301" s="201" t="s">
        <v>335</v>
      </c>
      <c r="E301" s="151"/>
      <c r="F301" s="152"/>
      <c r="G301" s="701"/>
      <c r="H301" s="268"/>
      <c r="I301" s="801">
        <f t="shared" si="46"/>
        <v>0</v>
      </c>
      <c r="J301" s="153">
        <f>J302+J313</f>
        <v>0</v>
      </c>
      <c r="K301" s="153">
        <f t="shared" ref="K301:U301" si="51">K302+K313</f>
        <v>0</v>
      </c>
      <c r="L301" s="153">
        <f t="shared" si="51"/>
        <v>0</v>
      </c>
      <c r="M301" s="153">
        <f t="shared" si="51"/>
        <v>0</v>
      </c>
      <c r="N301" s="153">
        <f t="shared" si="51"/>
        <v>0</v>
      </c>
      <c r="O301" s="153">
        <f t="shared" si="51"/>
        <v>0</v>
      </c>
      <c r="P301" s="153">
        <f t="shared" si="51"/>
        <v>0</v>
      </c>
      <c r="Q301" s="153">
        <f t="shared" si="51"/>
        <v>0</v>
      </c>
      <c r="R301" s="153">
        <f t="shared" si="51"/>
        <v>0</v>
      </c>
      <c r="S301" s="153">
        <f t="shared" si="51"/>
        <v>0</v>
      </c>
      <c r="T301" s="153">
        <f t="shared" si="51"/>
        <v>0</v>
      </c>
      <c r="U301" s="153">
        <f t="shared" si="51"/>
        <v>0</v>
      </c>
      <c r="V301" s="644"/>
    </row>
    <row r="302" spans="1:22" s="87" customFormat="1" ht="60.75" hidden="1" outlineLevel="1">
      <c r="A302" s="81">
        <v>3210</v>
      </c>
      <c r="B302" s="81"/>
      <c r="C302" s="81"/>
      <c r="D302" s="269" t="s">
        <v>336</v>
      </c>
      <c r="E302" s="243"/>
      <c r="F302" s="244"/>
      <c r="G302" s="717"/>
      <c r="H302" s="245"/>
      <c r="I302" s="798">
        <f t="shared" si="46"/>
        <v>0</v>
      </c>
      <c r="J302" s="86">
        <f>SUM(J303:J312)</f>
        <v>0</v>
      </c>
      <c r="K302" s="86">
        <f t="shared" ref="K302:U302" si="52">SUM(K303:K312)</f>
        <v>0</v>
      </c>
      <c r="L302" s="86">
        <f t="shared" si="52"/>
        <v>0</v>
      </c>
      <c r="M302" s="86">
        <f t="shared" si="52"/>
        <v>0</v>
      </c>
      <c r="N302" s="86">
        <f t="shared" si="52"/>
        <v>0</v>
      </c>
      <c r="O302" s="86">
        <f t="shared" si="52"/>
        <v>0</v>
      </c>
      <c r="P302" s="86">
        <f t="shared" si="52"/>
        <v>0</v>
      </c>
      <c r="Q302" s="86">
        <f t="shared" si="52"/>
        <v>0</v>
      </c>
      <c r="R302" s="86">
        <f t="shared" si="52"/>
        <v>0</v>
      </c>
      <c r="S302" s="86">
        <f t="shared" si="52"/>
        <v>0</v>
      </c>
      <c r="T302" s="86">
        <f t="shared" si="52"/>
        <v>0</v>
      </c>
      <c r="U302" s="86">
        <f t="shared" si="52"/>
        <v>0</v>
      </c>
      <c r="V302" s="642"/>
    </row>
    <row r="303" spans="1:22" hidden="1" outlineLevel="1">
      <c r="A303" s="121"/>
      <c r="B303" s="121"/>
      <c r="C303" s="121"/>
      <c r="D303" s="246"/>
      <c r="E303" s="186"/>
      <c r="F303" s="187"/>
      <c r="G303" s="696"/>
      <c r="H303" s="270"/>
      <c r="I303" s="797">
        <f t="shared" si="46"/>
        <v>0</v>
      </c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641"/>
    </row>
    <row r="304" spans="1:22" hidden="1" outlineLevel="1">
      <c r="A304" s="121"/>
      <c r="B304" s="121"/>
      <c r="C304" s="121"/>
      <c r="D304" s="246"/>
      <c r="E304" s="186"/>
      <c r="F304" s="187"/>
      <c r="G304" s="696"/>
      <c r="H304" s="270"/>
      <c r="I304" s="797">
        <f t="shared" si="46"/>
        <v>0</v>
      </c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641"/>
    </row>
    <row r="305" spans="1:22" hidden="1" outlineLevel="1">
      <c r="A305" s="121"/>
      <c r="B305" s="121"/>
      <c r="C305" s="121"/>
      <c r="D305" s="246"/>
      <c r="E305" s="186"/>
      <c r="F305" s="187"/>
      <c r="G305" s="696"/>
      <c r="H305" s="270"/>
      <c r="I305" s="797">
        <f t="shared" si="46"/>
        <v>0</v>
      </c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641"/>
    </row>
    <row r="306" spans="1:22" hidden="1" outlineLevel="1">
      <c r="A306" s="121"/>
      <c r="B306" s="121"/>
      <c r="C306" s="121"/>
      <c r="D306" s="246"/>
      <c r="E306" s="186"/>
      <c r="F306" s="187"/>
      <c r="G306" s="696"/>
      <c r="H306" s="270"/>
      <c r="I306" s="797">
        <f t="shared" si="46"/>
        <v>0</v>
      </c>
      <c r="J306" s="74"/>
      <c r="K306" s="74"/>
      <c r="L306" s="74"/>
      <c r="M306" s="74"/>
      <c r="N306" s="271"/>
      <c r="O306" s="74"/>
      <c r="P306" s="74"/>
      <c r="Q306" s="74"/>
      <c r="R306" s="74"/>
      <c r="S306" s="74"/>
      <c r="T306" s="74"/>
      <c r="U306" s="74"/>
      <c r="V306" s="641"/>
    </row>
    <row r="307" spans="1:22" hidden="1" outlineLevel="1">
      <c r="A307" s="121"/>
      <c r="B307" s="121"/>
      <c r="C307" s="121"/>
      <c r="D307" s="246"/>
      <c r="E307" s="186"/>
      <c r="F307" s="187"/>
      <c r="G307" s="696"/>
      <c r="H307" s="270"/>
      <c r="I307" s="797">
        <f t="shared" si="46"/>
        <v>0</v>
      </c>
      <c r="J307" s="74"/>
      <c r="K307" s="74"/>
      <c r="L307" s="74"/>
      <c r="M307" s="74"/>
      <c r="N307" s="271"/>
      <c r="O307" s="74"/>
      <c r="P307" s="74"/>
      <c r="Q307" s="74"/>
      <c r="R307" s="74"/>
      <c r="S307" s="74"/>
      <c r="T307" s="74"/>
      <c r="U307" s="74"/>
      <c r="V307" s="641"/>
    </row>
    <row r="308" spans="1:22" hidden="1" outlineLevel="1">
      <c r="A308" s="121"/>
      <c r="B308" s="121"/>
      <c r="C308" s="121"/>
      <c r="D308" s="246"/>
      <c r="E308" s="186"/>
      <c r="F308" s="187"/>
      <c r="G308" s="696"/>
      <c r="H308" s="270"/>
      <c r="I308" s="797">
        <f t="shared" si="46"/>
        <v>0</v>
      </c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641"/>
    </row>
    <row r="309" spans="1:22" hidden="1" outlineLevel="1">
      <c r="A309" s="121"/>
      <c r="B309" s="121"/>
      <c r="C309" s="121"/>
      <c r="D309" s="246"/>
      <c r="E309" s="186"/>
      <c r="F309" s="187"/>
      <c r="G309" s="696"/>
      <c r="H309" s="270"/>
      <c r="I309" s="797">
        <f t="shared" si="46"/>
        <v>0</v>
      </c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641"/>
    </row>
    <row r="310" spans="1:22" hidden="1" outlineLevel="1">
      <c r="A310" s="121"/>
      <c r="B310" s="121"/>
      <c r="C310" s="121"/>
      <c r="D310" s="246"/>
      <c r="E310" s="186"/>
      <c r="F310" s="187"/>
      <c r="G310" s="696"/>
      <c r="H310" s="270"/>
      <c r="I310" s="797">
        <f t="shared" si="46"/>
        <v>0</v>
      </c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641"/>
    </row>
    <row r="311" spans="1:22" hidden="1" outlineLevel="1">
      <c r="A311" s="121"/>
      <c r="B311" s="121"/>
      <c r="C311" s="121"/>
      <c r="D311" s="246"/>
      <c r="E311" s="186"/>
      <c r="F311" s="187"/>
      <c r="G311" s="696"/>
      <c r="H311" s="270"/>
      <c r="I311" s="797">
        <f t="shared" si="46"/>
        <v>0</v>
      </c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641"/>
    </row>
    <row r="312" spans="1:22" hidden="1" outlineLevel="1">
      <c r="A312" s="121"/>
      <c r="B312" s="121"/>
      <c r="C312" s="121"/>
      <c r="D312" s="246"/>
      <c r="E312" s="186"/>
      <c r="F312" s="187"/>
      <c r="G312" s="696"/>
      <c r="H312" s="270"/>
      <c r="I312" s="797">
        <f t="shared" si="46"/>
        <v>0</v>
      </c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641"/>
    </row>
    <row r="313" spans="1:22" s="87" customFormat="1" ht="60.75" hidden="1" outlineLevel="1">
      <c r="A313" s="81">
        <v>3110</v>
      </c>
      <c r="B313" s="81"/>
      <c r="C313" s="81"/>
      <c r="D313" s="272" t="s">
        <v>337</v>
      </c>
      <c r="E313" s="273"/>
      <c r="F313" s="274"/>
      <c r="G313" s="724"/>
      <c r="H313" s="275"/>
      <c r="I313" s="798">
        <f t="shared" si="46"/>
        <v>0</v>
      </c>
      <c r="J313" s="86">
        <f>SUM(J314:J316)</f>
        <v>0</v>
      </c>
      <c r="K313" s="86">
        <f t="shared" ref="K313:U313" si="53">SUM(K314:K316)</f>
        <v>0</v>
      </c>
      <c r="L313" s="86">
        <f t="shared" si="53"/>
        <v>0</v>
      </c>
      <c r="M313" s="86">
        <f t="shared" si="53"/>
        <v>0</v>
      </c>
      <c r="N313" s="86">
        <f t="shared" si="53"/>
        <v>0</v>
      </c>
      <c r="O313" s="86">
        <f t="shared" si="53"/>
        <v>0</v>
      </c>
      <c r="P313" s="86">
        <f t="shared" si="53"/>
        <v>0</v>
      </c>
      <c r="Q313" s="86">
        <f t="shared" si="53"/>
        <v>0</v>
      </c>
      <c r="R313" s="86">
        <f t="shared" si="53"/>
        <v>0</v>
      </c>
      <c r="S313" s="86">
        <f t="shared" si="53"/>
        <v>0</v>
      </c>
      <c r="T313" s="86">
        <f t="shared" si="53"/>
        <v>0</v>
      </c>
      <c r="U313" s="86">
        <f t="shared" si="53"/>
        <v>0</v>
      </c>
      <c r="V313" s="642"/>
    </row>
    <row r="314" spans="1:22" hidden="1" outlineLevel="1">
      <c r="A314" s="121"/>
      <c r="B314" s="121"/>
      <c r="C314" s="121"/>
      <c r="D314" s="246"/>
      <c r="E314" s="147"/>
      <c r="F314" s="148"/>
      <c r="G314" s="688"/>
      <c r="H314" s="256"/>
      <c r="I314" s="797">
        <f t="shared" si="46"/>
        <v>0</v>
      </c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641"/>
    </row>
    <row r="315" spans="1:22" hidden="1" outlineLevel="1">
      <c r="A315" s="121"/>
      <c r="B315" s="121"/>
      <c r="C315" s="121"/>
      <c r="D315" s="246"/>
      <c r="E315" s="95"/>
      <c r="F315" s="96"/>
      <c r="G315" s="688"/>
      <c r="H315" s="256"/>
      <c r="I315" s="797">
        <f t="shared" si="46"/>
        <v>0</v>
      </c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641"/>
    </row>
    <row r="316" spans="1:22" hidden="1" outlineLevel="1">
      <c r="A316" s="121"/>
      <c r="B316" s="121"/>
      <c r="C316" s="121"/>
      <c r="D316" s="246"/>
      <c r="E316" s="95"/>
      <c r="F316" s="96"/>
      <c r="G316" s="688"/>
      <c r="H316" s="256"/>
      <c r="I316" s="797">
        <f t="shared" si="46"/>
        <v>0</v>
      </c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641"/>
    </row>
    <row r="317" spans="1:22" s="276" customFormat="1" ht="40.5" hidden="1" outlineLevel="1">
      <c r="A317" s="149">
        <v>712100</v>
      </c>
      <c r="B317" s="149"/>
      <c r="C317" s="149"/>
      <c r="D317" s="201" t="s">
        <v>338</v>
      </c>
      <c r="E317" s="151"/>
      <c r="F317" s="152"/>
      <c r="G317" s="701"/>
      <c r="H317" s="268"/>
      <c r="I317" s="801">
        <f t="shared" si="46"/>
        <v>0</v>
      </c>
      <c r="J317" s="153">
        <f>J318</f>
        <v>0</v>
      </c>
      <c r="K317" s="153">
        <f t="shared" ref="K317:U317" si="54">K318</f>
        <v>0</v>
      </c>
      <c r="L317" s="153">
        <f t="shared" si="54"/>
        <v>0</v>
      </c>
      <c r="M317" s="153">
        <f t="shared" si="54"/>
        <v>0</v>
      </c>
      <c r="N317" s="153">
        <f t="shared" si="54"/>
        <v>0</v>
      </c>
      <c r="O317" s="153">
        <f t="shared" si="54"/>
        <v>0</v>
      </c>
      <c r="P317" s="153">
        <f t="shared" si="54"/>
        <v>0</v>
      </c>
      <c r="Q317" s="153">
        <f t="shared" si="54"/>
        <v>0</v>
      </c>
      <c r="R317" s="153">
        <f t="shared" si="54"/>
        <v>0</v>
      </c>
      <c r="S317" s="153">
        <f t="shared" si="54"/>
        <v>0</v>
      </c>
      <c r="T317" s="153">
        <f t="shared" si="54"/>
        <v>0</v>
      </c>
      <c r="U317" s="153">
        <f t="shared" si="54"/>
        <v>0</v>
      </c>
      <c r="V317" s="644"/>
    </row>
    <row r="318" spans="1:22" s="282" customFormat="1" ht="60.75" hidden="1" outlineLevel="1">
      <c r="A318" s="277">
        <v>3210</v>
      </c>
      <c r="B318" s="277"/>
      <c r="C318" s="277"/>
      <c r="D318" s="82" t="s">
        <v>339</v>
      </c>
      <c r="E318" s="278"/>
      <c r="F318" s="279"/>
      <c r="G318" s="725"/>
      <c r="H318" s="280"/>
      <c r="I318" s="806">
        <f t="shared" si="46"/>
        <v>0</v>
      </c>
      <c r="J318" s="281">
        <f>SUM(J319)</f>
        <v>0</v>
      </c>
      <c r="K318" s="281">
        <f t="shared" ref="K318:U318" si="55">SUM(K319)</f>
        <v>0</v>
      </c>
      <c r="L318" s="281">
        <f t="shared" si="55"/>
        <v>0</v>
      </c>
      <c r="M318" s="281">
        <f t="shared" si="55"/>
        <v>0</v>
      </c>
      <c r="N318" s="281">
        <f t="shared" si="55"/>
        <v>0</v>
      </c>
      <c r="O318" s="281">
        <f t="shared" si="55"/>
        <v>0</v>
      </c>
      <c r="P318" s="281">
        <f t="shared" si="55"/>
        <v>0</v>
      </c>
      <c r="Q318" s="281">
        <f t="shared" si="55"/>
        <v>0</v>
      </c>
      <c r="R318" s="281">
        <f t="shared" si="55"/>
        <v>0</v>
      </c>
      <c r="S318" s="281">
        <f t="shared" si="55"/>
        <v>0</v>
      </c>
      <c r="T318" s="281">
        <f t="shared" si="55"/>
        <v>0</v>
      </c>
      <c r="U318" s="281">
        <f t="shared" si="55"/>
        <v>0</v>
      </c>
      <c r="V318" s="650"/>
    </row>
    <row r="319" spans="1:22" hidden="1" outlineLevel="1">
      <c r="A319" s="121"/>
      <c r="B319" s="121"/>
      <c r="C319" s="121"/>
      <c r="D319" s="246"/>
      <c r="E319" s="283"/>
      <c r="F319" s="284"/>
      <c r="G319" s="723"/>
      <c r="H319" s="264"/>
      <c r="I319" s="797">
        <f t="shared" si="46"/>
        <v>0</v>
      </c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641"/>
    </row>
    <row r="320" spans="1:22" s="20" customFormat="1" ht="122.25" customHeight="1" collapsed="1">
      <c r="A320" s="15" t="s">
        <v>340</v>
      </c>
      <c r="B320" s="15"/>
      <c r="C320" s="15"/>
      <c r="D320" s="865" t="s">
        <v>117</v>
      </c>
      <c r="E320" s="285"/>
      <c r="F320" s="286"/>
      <c r="G320" s="726"/>
      <c r="H320" s="287"/>
      <c r="I320" s="672">
        <f t="shared" si="46"/>
        <v>39818241</v>
      </c>
      <c r="J320" s="288">
        <f t="shared" ref="J320:U320" si="56">J321+J327+J339+J349+J366+J382+J390+J393+J412+J420+J426+J457+J461+J471+J478+J488+J493</f>
        <v>16340951</v>
      </c>
      <c r="K320" s="288">
        <f t="shared" si="56"/>
        <v>2215489</v>
      </c>
      <c r="L320" s="288">
        <f t="shared" si="56"/>
        <v>21261801</v>
      </c>
      <c r="M320" s="288">
        <f t="shared" si="56"/>
        <v>0</v>
      </c>
      <c r="N320" s="288">
        <f t="shared" si="56"/>
        <v>0</v>
      </c>
      <c r="O320" s="288">
        <f t="shared" si="56"/>
        <v>0</v>
      </c>
      <c r="P320" s="288">
        <f t="shared" si="56"/>
        <v>0</v>
      </c>
      <c r="Q320" s="288">
        <f t="shared" si="56"/>
        <v>0</v>
      </c>
      <c r="R320" s="288">
        <f t="shared" si="56"/>
        <v>0</v>
      </c>
      <c r="S320" s="288">
        <f t="shared" si="56"/>
        <v>0</v>
      </c>
      <c r="T320" s="288">
        <f t="shared" si="56"/>
        <v>0</v>
      </c>
      <c r="U320" s="288">
        <f t="shared" si="56"/>
        <v>0</v>
      </c>
      <c r="V320" s="651"/>
    </row>
    <row r="321" spans="1:22" s="36" customFormat="1" ht="60.75" hidden="1" outlineLevel="1">
      <c r="A321" s="15">
        <v>1216015</v>
      </c>
      <c r="B321" s="15"/>
      <c r="C321" s="15"/>
      <c r="D321" s="31" t="s">
        <v>341</v>
      </c>
      <c r="E321" s="289"/>
      <c r="F321" s="290"/>
      <c r="G321" s="727"/>
      <c r="H321" s="291"/>
      <c r="I321" s="807">
        <f t="shared" si="46"/>
        <v>0</v>
      </c>
      <c r="J321" s="288">
        <f>J322</f>
        <v>0</v>
      </c>
      <c r="K321" s="288">
        <f t="shared" ref="K321:U321" si="57">K322</f>
        <v>0</v>
      </c>
      <c r="L321" s="288">
        <f t="shared" si="57"/>
        <v>0</v>
      </c>
      <c r="M321" s="288">
        <f t="shared" si="57"/>
        <v>0</v>
      </c>
      <c r="N321" s="288">
        <f t="shared" si="57"/>
        <v>0</v>
      </c>
      <c r="O321" s="288">
        <f t="shared" si="57"/>
        <v>0</v>
      </c>
      <c r="P321" s="288">
        <f t="shared" si="57"/>
        <v>0</v>
      </c>
      <c r="Q321" s="288">
        <f t="shared" si="57"/>
        <v>0</v>
      </c>
      <c r="R321" s="288">
        <f t="shared" si="57"/>
        <v>0</v>
      </c>
      <c r="S321" s="288">
        <f t="shared" si="57"/>
        <v>0</v>
      </c>
      <c r="T321" s="288">
        <f t="shared" si="57"/>
        <v>0</v>
      </c>
      <c r="U321" s="288">
        <f t="shared" si="57"/>
        <v>0</v>
      </c>
      <c r="V321" s="652"/>
    </row>
    <row r="322" spans="1:22" s="36" customFormat="1" ht="60.75" hidden="1" outlineLevel="1">
      <c r="A322" s="15">
        <v>3210</v>
      </c>
      <c r="B322" s="15"/>
      <c r="C322" s="15"/>
      <c r="D322" s="292" t="s">
        <v>339</v>
      </c>
      <c r="E322" s="289"/>
      <c r="F322" s="290"/>
      <c r="G322" s="727"/>
      <c r="H322" s="291"/>
      <c r="I322" s="807">
        <f t="shared" si="46"/>
        <v>0</v>
      </c>
      <c r="J322" s="288">
        <f>SUM(J323:J326)</f>
        <v>0</v>
      </c>
      <c r="K322" s="288">
        <f t="shared" ref="K322:U322" si="58">SUM(K323:K326)</f>
        <v>0</v>
      </c>
      <c r="L322" s="288">
        <f t="shared" si="58"/>
        <v>0</v>
      </c>
      <c r="M322" s="288">
        <f t="shared" si="58"/>
        <v>0</v>
      </c>
      <c r="N322" s="288">
        <f t="shared" si="58"/>
        <v>0</v>
      </c>
      <c r="O322" s="288">
        <f t="shared" si="58"/>
        <v>0</v>
      </c>
      <c r="P322" s="288">
        <f t="shared" si="58"/>
        <v>0</v>
      </c>
      <c r="Q322" s="288">
        <f t="shared" si="58"/>
        <v>0</v>
      </c>
      <c r="R322" s="288">
        <f t="shared" si="58"/>
        <v>0</v>
      </c>
      <c r="S322" s="288">
        <f t="shared" si="58"/>
        <v>0</v>
      </c>
      <c r="T322" s="288">
        <f t="shared" si="58"/>
        <v>0</v>
      </c>
      <c r="U322" s="288">
        <f t="shared" si="58"/>
        <v>0</v>
      </c>
      <c r="V322" s="652"/>
    </row>
    <row r="323" spans="1:22" s="36" customFormat="1" hidden="1" outlineLevel="1">
      <c r="A323" s="15"/>
      <c r="B323" s="15"/>
      <c r="C323" s="15"/>
      <c r="D323" s="293"/>
      <c r="E323" s="53"/>
      <c r="F323" s="54"/>
      <c r="G323" s="677"/>
      <c r="H323" s="294"/>
      <c r="I323" s="807">
        <f t="shared" si="46"/>
        <v>0</v>
      </c>
      <c r="J323" s="49"/>
      <c r="K323" s="47"/>
      <c r="L323" s="49"/>
      <c r="M323" s="49"/>
      <c r="N323" s="49"/>
      <c r="O323" s="288"/>
      <c r="P323" s="288"/>
      <c r="Q323" s="288"/>
      <c r="R323" s="288"/>
      <c r="S323" s="288"/>
      <c r="T323" s="288"/>
      <c r="U323" s="288"/>
      <c r="V323" s="652"/>
    </row>
    <row r="324" spans="1:22" s="36" customFormat="1" hidden="1" outlineLevel="1">
      <c r="A324" s="15"/>
      <c r="B324" s="15"/>
      <c r="C324" s="15"/>
      <c r="D324" s="293"/>
      <c r="E324" s="295"/>
      <c r="F324" s="296"/>
      <c r="G324" s="728"/>
      <c r="H324" s="297"/>
      <c r="I324" s="808">
        <f t="shared" si="46"/>
        <v>0</v>
      </c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653"/>
    </row>
    <row r="325" spans="1:22" s="36" customFormat="1" hidden="1" outlineLevel="1">
      <c r="A325" s="15"/>
      <c r="B325" s="15"/>
      <c r="C325" s="15"/>
      <c r="D325" s="293"/>
      <c r="E325" s="295"/>
      <c r="F325" s="296"/>
      <c r="G325" s="728"/>
      <c r="H325" s="297"/>
      <c r="I325" s="808">
        <f t="shared" si="46"/>
        <v>0</v>
      </c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653"/>
    </row>
    <row r="326" spans="1:22" s="36" customFormat="1" hidden="1" outlineLevel="1">
      <c r="A326" s="15"/>
      <c r="B326" s="15"/>
      <c r="C326" s="15"/>
      <c r="D326" s="293"/>
      <c r="E326" s="298"/>
      <c r="F326" s="299"/>
      <c r="G326" s="729"/>
      <c r="H326" s="301"/>
      <c r="I326" s="808">
        <f t="shared" si="46"/>
        <v>0</v>
      </c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653"/>
    </row>
    <row r="327" spans="1:22" s="36" customFormat="1" ht="60.75" hidden="1" outlineLevel="1">
      <c r="A327" s="15">
        <v>1216011</v>
      </c>
      <c r="B327" s="15"/>
      <c r="C327" s="15"/>
      <c r="D327" s="31" t="s">
        <v>342</v>
      </c>
      <c r="E327" s="302"/>
      <c r="F327" s="303"/>
      <c r="G327" s="730"/>
      <c r="H327" s="304"/>
      <c r="I327" s="782">
        <f t="shared" si="46"/>
        <v>0</v>
      </c>
      <c r="J327" s="35">
        <f>+J328</f>
        <v>0</v>
      </c>
      <c r="K327" s="35">
        <f t="shared" ref="K327:U327" si="59">+K328</f>
        <v>0</v>
      </c>
      <c r="L327" s="35">
        <f t="shared" si="59"/>
        <v>0</v>
      </c>
      <c r="M327" s="35">
        <f t="shared" si="59"/>
        <v>0</v>
      </c>
      <c r="N327" s="35">
        <f t="shared" si="59"/>
        <v>0</v>
      </c>
      <c r="O327" s="35">
        <f t="shared" si="59"/>
        <v>0</v>
      </c>
      <c r="P327" s="35">
        <f t="shared" si="59"/>
        <v>0</v>
      </c>
      <c r="Q327" s="35">
        <f t="shared" si="59"/>
        <v>0</v>
      </c>
      <c r="R327" s="35">
        <f t="shared" si="59"/>
        <v>0</v>
      </c>
      <c r="S327" s="35">
        <f t="shared" si="59"/>
        <v>0</v>
      </c>
      <c r="T327" s="35">
        <f t="shared" si="59"/>
        <v>0</v>
      </c>
      <c r="U327" s="35">
        <f t="shared" si="59"/>
        <v>0</v>
      </c>
      <c r="V327" s="636"/>
    </row>
    <row r="328" spans="1:22" s="36" customFormat="1" ht="60.75" hidden="1" outlineLevel="1">
      <c r="A328" s="30">
        <v>3210</v>
      </c>
      <c r="B328" s="30"/>
      <c r="C328" s="30"/>
      <c r="D328" s="305" t="s">
        <v>343</v>
      </c>
      <c r="E328" s="306"/>
      <c r="F328" s="307"/>
      <c r="G328" s="731"/>
      <c r="H328" s="308"/>
      <c r="I328" s="795">
        <f t="shared" si="46"/>
        <v>0</v>
      </c>
      <c r="J328" s="35">
        <f>SUM(J329:J338)</f>
        <v>0</v>
      </c>
      <c r="K328" s="35">
        <f t="shared" ref="K328:U328" si="60">SUM(K329:K338)</f>
        <v>0</v>
      </c>
      <c r="L328" s="35">
        <f t="shared" si="60"/>
        <v>0</v>
      </c>
      <c r="M328" s="35">
        <f t="shared" si="60"/>
        <v>0</v>
      </c>
      <c r="N328" s="35">
        <f t="shared" si="60"/>
        <v>0</v>
      </c>
      <c r="O328" s="35">
        <f t="shared" si="60"/>
        <v>0</v>
      </c>
      <c r="P328" s="35">
        <f t="shared" si="60"/>
        <v>0</v>
      </c>
      <c r="Q328" s="35">
        <f t="shared" si="60"/>
        <v>0</v>
      </c>
      <c r="R328" s="35">
        <f t="shared" si="60"/>
        <v>0</v>
      </c>
      <c r="S328" s="35">
        <f t="shared" si="60"/>
        <v>0</v>
      </c>
      <c r="T328" s="35">
        <f t="shared" si="60"/>
        <v>0</v>
      </c>
      <c r="U328" s="35">
        <f t="shared" si="60"/>
        <v>0</v>
      </c>
      <c r="V328" s="638"/>
    </row>
    <row r="329" spans="1:22" s="36" customFormat="1" hidden="1" outlineLevel="1">
      <c r="A329" s="30"/>
      <c r="B329" s="30"/>
      <c r="C329" s="30"/>
      <c r="D329" s="305"/>
      <c r="E329" s="309"/>
      <c r="F329" s="310"/>
      <c r="G329" s="732"/>
      <c r="H329" s="311"/>
      <c r="I329" s="795">
        <f t="shared" si="46"/>
        <v>0</v>
      </c>
      <c r="J329" s="312"/>
      <c r="K329" s="312"/>
      <c r="L329" s="312"/>
      <c r="M329" s="312"/>
      <c r="N329" s="48"/>
      <c r="O329" s="35"/>
      <c r="P329" s="35"/>
      <c r="Q329" s="35"/>
      <c r="R329" s="35"/>
      <c r="S329" s="35"/>
      <c r="T329" s="35"/>
      <c r="U329" s="35"/>
      <c r="V329" s="638"/>
    </row>
    <row r="330" spans="1:22" s="36" customFormat="1" hidden="1" outlineLevel="1">
      <c r="A330" s="30"/>
      <c r="B330" s="30"/>
      <c r="C330" s="30"/>
      <c r="D330" s="305"/>
      <c r="E330" s="313"/>
      <c r="F330" s="314"/>
      <c r="G330" s="733"/>
      <c r="H330" s="315"/>
      <c r="I330" s="795">
        <f t="shared" si="46"/>
        <v>0</v>
      </c>
      <c r="J330" s="35"/>
      <c r="K330" s="35"/>
      <c r="L330" s="35"/>
      <c r="M330" s="35"/>
      <c r="N330" s="48"/>
      <c r="O330" s="35"/>
      <c r="P330" s="35"/>
      <c r="Q330" s="35"/>
      <c r="R330" s="35"/>
      <c r="S330" s="35"/>
      <c r="T330" s="35"/>
      <c r="U330" s="35"/>
      <c r="V330" s="638"/>
    </row>
    <row r="331" spans="1:22" s="36" customFormat="1" hidden="1" outlineLevel="1">
      <c r="A331" s="15"/>
      <c r="B331" s="15"/>
      <c r="C331" s="15"/>
      <c r="D331" s="293"/>
      <c r="E331" s="313"/>
      <c r="F331" s="314"/>
      <c r="G331" s="733"/>
      <c r="H331" s="315"/>
      <c r="I331" s="795">
        <f t="shared" si="46"/>
        <v>0</v>
      </c>
      <c r="J331" s="35"/>
      <c r="K331" s="35"/>
      <c r="L331" s="35"/>
      <c r="M331" s="35"/>
      <c r="N331" s="48"/>
      <c r="O331" s="35"/>
      <c r="P331" s="35"/>
      <c r="Q331" s="35"/>
      <c r="R331" s="35"/>
      <c r="S331" s="35"/>
      <c r="T331" s="35"/>
      <c r="U331" s="35"/>
      <c r="V331" s="638"/>
    </row>
    <row r="332" spans="1:22" s="36" customFormat="1" hidden="1" outlineLevel="1">
      <c r="A332" s="15"/>
      <c r="B332" s="15"/>
      <c r="C332" s="15"/>
      <c r="D332" s="293"/>
      <c r="E332" s="313"/>
      <c r="F332" s="314"/>
      <c r="G332" s="733"/>
      <c r="H332" s="315"/>
      <c r="I332" s="734">
        <f t="shared" si="46"/>
        <v>0</v>
      </c>
      <c r="J332" s="47"/>
      <c r="K332" s="35"/>
      <c r="L332" s="35"/>
      <c r="M332" s="35"/>
      <c r="N332" s="48"/>
      <c r="O332" s="35"/>
      <c r="P332" s="35"/>
      <c r="Q332" s="35"/>
      <c r="R332" s="35"/>
      <c r="S332" s="35"/>
      <c r="T332" s="35"/>
      <c r="U332" s="35"/>
      <c r="V332" s="654"/>
    </row>
    <row r="333" spans="1:22" s="36" customFormat="1" hidden="1" outlineLevel="1">
      <c r="A333" s="15"/>
      <c r="B333" s="15"/>
      <c r="C333" s="15"/>
      <c r="D333" s="293"/>
      <c r="E333" s="313"/>
      <c r="F333" s="314"/>
      <c r="G333" s="733"/>
      <c r="H333" s="315"/>
      <c r="I333" s="734">
        <f t="shared" si="46"/>
        <v>0</v>
      </c>
      <c r="J333" s="47"/>
      <c r="K333" s="35"/>
      <c r="L333" s="35"/>
      <c r="M333" s="35"/>
      <c r="N333" s="48"/>
      <c r="O333" s="35"/>
      <c r="P333" s="35"/>
      <c r="Q333" s="35"/>
      <c r="R333" s="35"/>
      <c r="S333" s="35"/>
      <c r="T333" s="35"/>
      <c r="U333" s="35"/>
      <c r="V333" s="654"/>
    </row>
    <row r="334" spans="1:22" s="36" customFormat="1" hidden="1" outlineLevel="1">
      <c r="A334" s="15"/>
      <c r="B334" s="15"/>
      <c r="C334" s="15"/>
      <c r="D334" s="293"/>
      <c r="E334" s="313"/>
      <c r="F334" s="314"/>
      <c r="G334" s="733"/>
      <c r="H334" s="315"/>
      <c r="I334" s="734">
        <f t="shared" si="46"/>
        <v>0</v>
      </c>
      <c r="J334" s="47"/>
      <c r="K334" s="35"/>
      <c r="L334" s="35"/>
      <c r="M334" s="35"/>
      <c r="N334" s="48"/>
      <c r="O334" s="35"/>
      <c r="P334" s="35"/>
      <c r="Q334" s="35"/>
      <c r="R334" s="35"/>
      <c r="S334" s="35"/>
      <c r="T334" s="35"/>
      <c r="U334" s="35"/>
      <c r="V334" s="654"/>
    </row>
    <row r="335" spans="1:22" s="36" customFormat="1" hidden="1" outlineLevel="1">
      <c r="A335" s="15"/>
      <c r="B335" s="15"/>
      <c r="C335" s="15"/>
      <c r="D335" s="293"/>
      <c r="E335" s="313"/>
      <c r="F335" s="314"/>
      <c r="G335" s="733"/>
      <c r="H335" s="315"/>
      <c r="I335" s="734">
        <f t="shared" si="46"/>
        <v>0</v>
      </c>
      <c r="J335" s="47"/>
      <c r="K335" s="35"/>
      <c r="L335" s="35"/>
      <c r="M335" s="35"/>
      <c r="N335" s="48"/>
      <c r="O335" s="35"/>
      <c r="P335" s="35"/>
      <c r="Q335" s="35"/>
      <c r="R335" s="35"/>
      <c r="S335" s="35"/>
      <c r="T335" s="35"/>
      <c r="U335" s="35"/>
      <c r="V335" s="654"/>
    </row>
    <row r="336" spans="1:22" s="36" customFormat="1" hidden="1" outlineLevel="1">
      <c r="A336" s="15"/>
      <c r="B336" s="15"/>
      <c r="C336" s="15"/>
      <c r="D336" s="293"/>
      <c r="E336" s="313"/>
      <c r="F336" s="314"/>
      <c r="G336" s="733"/>
      <c r="H336" s="315"/>
      <c r="I336" s="734">
        <f t="shared" si="46"/>
        <v>0</v>
      </c>
      <c r="J336" s="47"/>
      <c r="K336" s="35"/>
      <c r="L336" s="35"/>
      <c r="M336" s="35"/>
      <c r="N336" s="48"/>
      <c r="O336" s="35"/>
      <c r="P336" s="35"/>
      <c r="Q336" s="35"/>
      <c r="R336" s="35"/>
      <c r="S336" s="35"/>
      <c r="T336" s="35"/>
      <c r="U336" s="35"/>
      <c r="V336" s="654"/>
    </row>
    <row r="337" spans="1:22" s="36" customFormat="1" hidden="1" outlineLevel="1">
      <c r="A337" s="15"/>
      <c r="B337" s="15"/>
      <c r="C337" s="15"/>
      <c r="D337" s="293"/>
      <c r="E337" s="313"/>
      <c r="F337" s="314"/>
      <c r="G337" s="733"/>
      <c r="H337" s="315"/>
      <c r="I337" s="734">
        <f t="shared" si="46"/>
        <v>0</v>
      </c>
      <c r="J337" s="47"/>
      <c r="K337" s="35"/>
      <c r="L337" s="35"/>
      <c r="M337" s="35"/>
      <c r="N337" s="48"/>
      <c r="O337" s="35"/>
      <c r="P337" s="35"/>
      <c r="Q337" s="35"/>
      <c r="R337" s="35"/>
      <c r="S337" s="35"/>
      <c r="T337" s="35"/>
      <c r="U337" s="35"/>
      <c r="V337" s="654"/>
    </row>
    <row r="338" spans="1:22" s="36" customFormat="1" hidden="1" outlineLevel="1">
      <c r="A338" s="15"/>
      <c r="B338" s="15"/>
      <c r="C338" s="15"/>
      <c r="D338" s="293"/>
      <c r="E338" s="313"/>
      <c r="F338" s="314"/>
      <c r="G338" s="733"/>
      <c r="H338" s="315"/>
      <c r="I338" s="734">
        <f t="shared" si="46"/>
        <v>0</v>
      </c>
      <c r="J338" s="47"/>
      <c r="K338" s="35"/>
      <c r="L338" s="35"/>
      <c r="M338" s="35"/>
      <c r="N338" s="48"/>
      <c r="O338" s="35"/>
      <c r="P338" s="35"/>
      <c r="Q338" s="35"/>
      <c r="R338" s="35"/>
      <c r="S338" s="35"/>
      <c r="T338" s="35"/>
      <c r="U338" s="35"/>
      <c r="V338" s="654"/>
    </row>
    <row r="339" spans="1:22" s="36" customFormat="1" ht="81" hidden="1" outlineLevel="1">
      <c r="A339" s="15">
        <v>1216012</v>
      </c>
      <c r="B339" s="15"/>
      <c r="C339" s="15"/>
      <c r="D339" s="293" t="s">
        <v>344</v>
      </c>
      <c r="E339" s="32"/>
      <c r="F339" s="33"/>
      <c r="G339" s="674"/>
      <c r="H339" s="316"/>
      <c r="I339" s="809">
        <f t="shared" ref="I339:I402" si="61">+J339+K339+L339+M339+N339+O339+P339+Q339+R339+S339+T339+U339</f>
        <v>0</v>
      </c>
      <c r="J339" s="47">
        <f>J340</f>
        <v>0</v>
      </c>
      <c r="K339" s="47">
        <f t="shared" ref="K339:U339" si="62">K340</f>
        <v>0</v>
      </c>
      <c r="L339" s="47">
        <f t="shared" si="62"/>
        <v>0</v>
      </c>
      <c r="M339" s="47">
        <f t="shared" si="62"/>
        <v>0</v>
      </c>
      <c r="N339" s="47">
        <f t="shared" si="62"/>
        <v>0</v>
      </c>
      <c r="O339" s="47">
        <f t="shared" si="62"/>
        <v>0</v>
      </c>
      <c r="P339" s="47">
        <f t="shared" si="62"/>
        <v>0</v>
      </c>
      <c r="Q339" s="47">
        <f t="shared" si="62"/>
        <v>0</v>
      </c>
      <c r="R339" s="47">
        <f t="shared" si="62"/>
        <v>0</v>
      </c>
      <c r="S339" s="47">
        <f t="shared" si="62"/>
        <v>0</v>
      </c>
      <c r="T339" s="47">
        <f t="shared" si="62"/>
        <v>0</v>
      </c>
      <c r="U339" s="47">
        <f t="shared" si="62"/>
        <v>0</v>
      </c>
      <c r="V339" s="655"/>
    </row>
    <row r="340" spans="1:22" s="36" customFormat="1" ht="60.75" hidden="1" outlineLevel="1">
      <c r="A340" s="15">
        <v>3210</v>
      </c>
      <c r="B340" s="15"/>
      <c r="C340" s="15"/>
      <c r="D340" s="292" t="s">
        <v>261</v>
      </c>
      <c r="E340" s="318"/>
      <c r="F340" s="319"/>
      <c r="G340" s="734"/>
      <c r="H340" s="317"/>
      <c r="I340" s="795">
        <f t="shared" si="61"/>
        <v>0</v>
      </c>
      <c r="J340" s="35">
        <f>SUM(J341:J348)</f>
        <v>0</v>
      </c>
      <c r="K340" s="35">
        <f t="shared" ref="K340:U340" si="63">SUM(K341:K348)</f>
        <v>0</v>
      </c>
      <c r="L340" s="35">
        <f t="shared" si="63"/>
        <v>0</v>
      </c>
      <c r="M340" s="35">
        <f t="shared" si="63"/>
        <v>0</v>
      </c>
      <c r="N340" s="35">
        <f t="shared" si="63"/>
        <v>0</v>
      </c>
      <c r="O340" s="35">
        <f t="shared" si="63"/>
        <v>0</v>
      </c>
      <c r="P340" s="35">
        <f t="shared" si="63"/>
        <v>0</v>
      </c>
      <c r="Q340" s="35">
        <f t="shared" si="63"/>
        <v>0</v>
      </c>
      <c r="R340" s="35">
        <f t="shared" si="63"/>
        <v>0</v>
      </c>
      <c r="S340" s="35">
        <f t="shared" si="63"/>
        <v>0</v>
      </c>
      <c r="T340" s="35">
        <f t="shared" si="63"/>
        <v>0</v>
      </c>
      <c r="U340" s="35">
        <f t="shared" si="63"/>
        <v>0</v>
      </c>
      <c r="V340" s="638"/>
    </row>
    <row r="341" spans="1:22" s="36" customFormat="1" hidden="1" outlineLevel="1">
      <c r="A341" s="15"/>
      <c r="B341" s="15"/>
      <c r="C341" s="15"/>
      <c r="D341" s="320"/>
      <c r="E341" s="44"/>
      <c r="F341" s="45"/>
      <c r="G341" s="677"/>
      <c r="H341" s="294"/>
      <c r="I341" s="795">
        <f t="shared" si="61"/>
        <v>0</v>
      </c>
      <c r="J341" s="48"/>
      <c r="K341" s="48"/>
      <c r="L341" s="48"/>
      <c r="M341" s="48"/>
      <c r="N341" s="48"/>
      <c r="O341" s="35"/>
      <c r="P341" s="35"/>
      <c r="Q341" s="35"/>
      <c r="R341" s="35"/>
      <c r="S341" s="35"/>
      <c r="T341" s="35"/>
      <c r="U341" s="35"/>
      <c r="V341" s="638"/>
    </row>
    <row r="342" spans="1:22" s="36" customFormat="1" hidden="1" outlineLevel="1">
      <c r="A342" s="15"/>
      <c r="B342" s="15"/>
      <c r="C342" s="15"/>
      <c r="D342" s="320"/>
      <c r="E342" s="44"/>
      <c r="F342" s="45"/>
      <c r="G342" s="677"/>
      <c r="H342" s="294"/>
      <c r="I342" s="795">
        <f t="shared" si="61"/>
        <v>0</v>
      </c>
      <c r="J342" s="35"/>
      <c r="K342" s="48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638"/>
    </row>
    <row r="343" spans="1:22" s="36" customFormat="1" hidden="1" outlineLevel="1">
      <c r="A343" s="15"/>
      <c r="B343" s="15"/>
      <c r="C343" s="15"/>
      <c r="D343" s="320"/>
      <c r="E343" s="44"/>
      <c r="F343" s="45"/>
      <c r="G343" s="677"/>
      <c r="H343" s="294"/>
      <c r="I343" s="795">
        <f t="shared" si="61"/>
        <v>0</v>
      </c>
      <c r="J343" s="35"/>
      <c r="K343" s="48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638"/>
    </row>
    <row r="344" spans="1:22" s="36" customFormat="1" hidden="1" outlineLevel="1">
      <c r="A344" s="15"/>
      <c r="B344" s="15"/>
      <c r="C344" s="15"/>
      <c r="D344" s="320"/>
      <c r="E344" s="44"/>
      <c r="F344" s="45"/>
      <c r="G344" s="677"/>
      <c r="H344" s="294"/>
      <c r="I344" s="795">
        <f t="shared" si="61"/>
        <v>0</v>
      </c>
      <c r="J344" s="35"/>
      <c r="K344" s="48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638"/>
    </row>
    <row r="345" spans="1:22" s="36" customFormat="1" hidden="1" outlineLevel="1">
      <c r="A345" s="15"/>
      <c r="B345" s="15"/>
      <c r="C345" s="15"/>
      <c r="D345" s="320"/>
      <c r="E345" s="44"/>
      <c r="F345" s="45"/>
      <c r="G345" s="677"/>
      <c r="H345" s="294"/>
      <c r="I345" s="795">
        <f t="shared" si="61"/>
        <v>0</v>
      </c>
      <c r="J345" s="35"/>
      <c r="K345" s="48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638"/>
    </row>
    <row r="346" spans="1:22" s="36" customFormat="1" hidden="1" outlineLevel="1">
      <c r="A346" s="15"/>
      <c r="B346" s="15"/>
      <c r="C346" s="15"/>
      <c r="D346" s="320"/>
      <c r="E346" s="44"/>
      <c r="F346" s="45"/>
      <c r="G346" s="677"/>
      <c r="H346" s="294"/>
      <c r="I346" s="795">
        <f t="shared" si="61"/>
        <v>0</v>
      </c>
      <c r="J346" s="35"/>
      <c r="K346" s="48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638"/>
    </row>
    <row r="347" spans="1:22" s="36" customFormat="1" hidden="1" outlineLevel="1">
      <c r="A347" s="15"/>
      <c r="B347" s="15"/>
      <c r="C347" s="15"/>
      <c r="D347" s="320"/>
      <c r="E347" s="44"/>
      <c r="F347" s="45"/>
      <c r="G347" s="677"/>
      <c r="H347" s="294"/>
      <c r="I347" s="795">
        <f t="shared" si="61"/>
        <v>0</v>
      </c>
      <c r="J347" s="35"/>
      <c r="K347" s="48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638"/>
    </row>
    <row r="348" spans="1:22" s="36" customFormat="1" hidden="1" outlineLevel="1">
      <c r="A348" s="15"/>
      <c r="B348" s="15"/>
      <c r="C348" s="15"/>
      <c r="D348" s="320"/>
      <c r="E348" s="321"/>
      <c r="F348" s="322"/>
      <c r="G348" s="677"/>
      <c r="H348" s="294"/>
      <c r="I348" s="795">
        <f t="shared" si="61"/>
        <v>0</v>
      </c>
      <c r="J348" s="35"/>
      <c r="K348" s="48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638"/>
    </row>
    <row r="349" spans="1:22" s="20" customFormat="1" ht="126.75" customHeight="1" outlineLevel="1">
      <c r="A349" s="15">
        <v>1216020</v>
      </c>
      <c r="B349" s="15" t="s">
        <v>345</v>
      </c>
      <c r="C349" s="15" t="s">
        <v>346</v>
      </c>
      <c r="D349" s="293" t="s">
        <v>347</v>
      </c>
      <c r="E349" s="323"/>
      <c r="F349" s="324"/>
      <c r="G349" s="735"/>
      <c r="H349" s="325"/>
      <c r="I349" s="782">
        <f t="shared" si="61"/>
        <v>3696350</v>
      </c>
      <c r="J349" s="19">
        <f>J350+J355</f>
        <v>0</v>
      </c>
      <c r="K349" s="19">
        <f t="shared" ref="K349:U349" si="64">K350+K355</f>
        <v>0</v>
      </c>
      <c r="L349" s="19">
        <f t="shared" si="64"/>
        <v>3696350</v>
      </c>
      <c r="M349" s="19">
        <f t="shared" si="64"/>
        <v>0</v>
      </c>
      <c r="N349" s="19">
        <f t="shared" si="64"/>
        <v>0</v>
      </c>
      <c r="O349" s="19">
        <f t="shared" si="64"/>
        <v>0</v>
      </c>
      <c r="P349" s="19">
        <f t="shared" si="64"/>
        <v>0</v>
      </c>
      <c r="Q349" s="19">
        <f t="shared" si="64"/>
        <v>0</v>
      </c>
      <c r="R349" s="19">
        <f t="shared" si="64"/>
        <v>0</v>
      </c>
      <c r="S349" s="19">
        <f t="shared" si="64"/>
        <v>0</v>
      </c>
      <c r="T349" s="19">
        <f t="shared" si="64"/>
        <v>0</v>
      </c>
      <c r="U349" s="19">
        <f t="shared" si="64"/>
        <v>0</v>
      </c>
      <c r="V349" s="636"/>
    </row>
    <row r="350" spans="1:22" s="36" customFormat="1" ht="60.75" hidden="1" outlineLevel="1">
      <c r="A350" s="15">
        <v>3131</v>
      </c>
      <c r="B350" s="15"/>
      <c r="C350" s="15"/>
      <c r="D350" s="292" t="s">
        <v>141</v>
      </c>
      <c r="E350" s="318"/>
      <c r="F350" s="319"/>
      <c r="G350" s="734"/>
      <c r="H350" s="317"/>
      <c r="I350" s="795">
        <f t="shared" si="61"/>
        <v>0</v>
      </c>
      <c r="J350" s="35">
        <f>SUM(J351:J354)</f>
        <v>0</v>
      </c>
      <c r="K350" s="35">
        <f t="shared" ref="K350:U350" si="65">SUM(K351:K354)</f>
        <v>0</v>
      </c>
      <c r="L350" s="35">
        <f t="shared" si="65"/>
        <v>0</v>
      </c>
      <c r="M350" s="35">
        <f t="shared" si="65"/>
        <v>0</v>
      </c>
      <c r="N350" s="35">
        <f t="shared" si="65"/>
        <v>0</v>
      </c>
      <c r="O350" s="35">
        <f t="shared" si="65"/>
        <v>0</v>
      </c>
      <c r="P350" s="35">
        <f t="shared" si="65"/>
        <v>0</v>
      </c>
      <c r="Q350" s="35">
        <f t="shared" si="65"/>
        <v>0</v>
      </c>
      <c r="R350" s="35">
        <f t="shared" si="65"/>
        <v>0</v>
      </c>
      <c r="S350" s="35">
        <f t="shared" si="65"/>
        <v>0</v>
      </c>
      <c r="T350" s="35">
        <f t="shared" si="65"/>
        <v>0</v>
      </c>
      <c r="U350" s="35">
        <f t="shared" si="65"/>
        <v>0</v>
      </c>
      <c r="V350" s="638"/>
    </row>
    <row r="351" spans="1:22" s="36" customFormat="1" hidden="1" outlineLevel="1">
      <c r="A351" s="326"/>
      <c r="B351" s="326"/>
      <c r="C351" s="15"/>
      <c r="D351" s="327"/>
      <c r="E351" s="328"/>
      <c r="F351" s="329"/>
      <c r="G351" s="736"/>
      <c r="H351" s="330"/>
      <c r="I351" s="795">
        <f t="shared" si="61"/>
        <v>0</v>
      </c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638"/>
    </row>
    <row r="352" spans="1:22" s="36" customFormat="1" hidden="1" outlineLevel="1">
      <c r="A352" s="326"/>
      <c r="B352" s="326"/>
      <c r="C352" s="15"/>
      <c r="D352" s="327"/>
      <c r="E352" s="37"/>
      <c r="F352" s="33"/>
      <c r="G352" s="675"/>
      <c r="H352" s="316"/>
      <c r="I352" s="795">
        <f t="shared" si="61"/>
        <v>0</v>
      </c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638"/>
    </row>
    <row r="353" spans="1:22" s="36" customFormat="1" hidden="1" outlineLevel="1">
      <c r="A353" s="326"/>
      <c r="B353" s="326"/>
      <c r="C353" s="15"/>
      <c r="D353" s="327"/>
      <c r="E353" s="328"/>
      <c r="F353" s="329"/>
      <c r="G353" s="736"/>
      <c r="H353" s="330"/>
      <c r="I353" s="795">
        <f t="shared" si="61"/>
        <v>0</v>
      </c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638"/>
    </row>
    <row r="354" spans="1:22" s="36" customFormat="1" hidden="1" outlineLevel="1">
      <c r="A354" s="326"/>
      <c r="B354" s="326"/>
      <c r="C354" s="15"/>
      <c r="D354" s="327"/>
      <c r="E354" s="328"/>
      <c r="F354" s="329"/>
      <c r="G354" s="736"/>
      <c r="H354" s="330"/>
      <c r="I354" s="795">
        <f t="shared" si="61"/>
        <v>0</v>
      </c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638"/>
    </row>
    <row r="355" spans="1:22" s="61" customFormat="1" ht="61.5" outlineLevel="1">
      <c r="A355" s="55">
        <v>3210</v>
      </c>
      <c r="B355" s="55"/>
      <c r="C355" s="55"/>
      <c r="D355" s="331" t="s">
        <v>261</v>
      </c>
      <c r="E355" s="332"/>
      <c r="F355" s="333"/>
      <c r="G355" s="737"/>
      <c r="H355" s="334"/>
      <c r="I355" s="780">
        <f t="shared" si="61"/>
        <v>3696350</v>
      </c>
      <c r="J355" s="60">
        <f>SUM(J356:J365)</f>
        <v>0</v>
      </c>
      <c r="K355" s="60">
        <f t="shared" ref="K355:U355" si="66">SUM(K356:K365)</f>
        <v>0</v>
      </c>
      <c r="L355" s="60">
        <f t="shared" si="66"/>
        <v>3696350</v>
      </c>
      <c r="M355" s="60">
        <f t="shared" si="66"/>
        <v>0</v>
      </c>
      <c r="N355" s="60">
        <f t="shared" si="66"/>
        <v>0</v>
      </c>
      <c r="O355" s="60">
        <f t="shared" si="66"/>
        <v>0</v>
      </c>
      <c r="P355" s="60">
        <f t="shared" si="66"/>
        <v>0</v>
      </c>
      <c r="Q355" s="60">
        <f t="shared" si="66"/>
        <v>0</v>
      </c>
      <c r="R355" s="60">
        <f t="shared" si="66"/>
        <v>0</v>
      </c>
      <c r="S355" s="60">
        <f t="shared" si="66"/>
        <v>0</v>
      </c>
      <c r="T355" s="60">
        <f t="shared" si="66"/>
        <v>0</v>
      </c>
      <c r="U355" s="60">
        <f t="shared" si="66"/>
        <v>0</v>
      </c>
      <c r="V355" s="639"/>
    </row>
    <row r="356" spans="1:22" s="67" customFormat="1" outlineLevel="1">
      <c r="A356" s="114"/>
      <c r="B356" s="114"/>
      <c r="C356" s="114"/>
      <c r="D356" s="115"/>
      <c r="E356" s="131" t="s">
        <v>348</v>
      </c>
      <c r="F356" s="132"/>
      <c r="G356" s="696"/>
      <c r="H356" s="270"/>
      <c r="I356" s="796">
        <f t="shared" si="61"/>
        <v>2450000</v>
      </c>
      <c r="J356" s="66"/>
      <c r="K356" s="130"/>
      <c r="L356" s="66">
        <v>2450000</v>
      </c>
      <c r="M356" s="66"/>
      <c r="N356" s="66"/>
      <c r="O356" s="66"/>
      <c r="P356" s="66"/>
      <c r="Q356" s="66"/>
      <c r="R356" s="66"/>
      <c r="S356" s="66"/>
      <c r="T356" s="66"/>
      <c r="U356" s="66"/>
      <c r="V356" s="640"/>
    </row>
    <row r="357" spans="1:22" s="67" customFormat="1" outlineLevel="1">
      <c r="A357" s="114"/>
      <c r="B357" s="114"/>
      <c r="C357" s="114"/>
      <c r="D357" s="115"/>
      <c r="E357" s="131" t="s">
        <v>349</v>
      </c>
      <c r="F357" s="132"/>
      <c r="G357" s="696"/>
      <c r="H357" s="270"/>
      <c r="I357" s="796">
        <f t="shared" si="61"/>
        <v>116700</v>
      </c>
      <c r="J357" s="66"/>
      <c r="K357" s="130"/>
      <c r="L357" s="66">
        <v>116700</v>
      </c>
      <c r="M357" s="66"/>
      <c r="N357" s="66"/>
      <c r="O357" s="66"/>
      <c r="P357" s="66"/>
      <c r="Q357" s="66"/>
      <c r="R357" s="66"/>
      <c r="S357" s="66"/>
      <c r="T357" s="66"/>
      <c r="U357" s="66"/>
      <c r="V357" s="640"/>
    </row>
    <row r="358" spans="1:22" s="67" customFormat="1" outlineLevel="1">
      <c r="A358" s="114"/>
      <c r="B358" s="114"/>
      <c r="C358" s="114"/>
      <c r="D358" s="115"/>
      <c r="E358" s="131" t="s">
        <v>350</v>
      </c>
      <c r="F358" s="132"/>
      <c r="G358" s="696"/>
      <c r="H358" s="270"/>
      <c r="I358" s="796">
        <f t="shared" si="61"/>
        <v>1129650</v>
      </c>
      <c r="J358" s="66"/>
      <c r="K358" s="130"/>
      <c r="L358" s="66">
        <v>1129650</v>
      </c>
      <c r="M358" s="66"/>
      <c r="N358" s="66"/>
      <c r="O358" s="66"/>
      <c r="P358" s="66"/>
      <c r="Q358" s="66"/>
      <c r="R358" s="66"/>
      <c r="S358" s="66"/>
      <c r="T358" s="66"/>
      <c r="U358" s="66"/>
      <c r="V358" s="640"/>
    </row>
    <row r="359" spans="1:22" hidden="1" outlineLevel="1">
      <c r="A359" s="121"/>
      <c r="B359" s="121"/>
      <c r="C359" s="121"/>
      <c r="D359" s="335"/>
      <c r="E359" s="165"/>
      <c r="F359" s="166"/>
      <c r="G359" s="703"/>
      <c r="H359" s="211"/>
      <c r="I359" s="797">
        <f t="shared" si="61"/>
        <v>0</v>
      </c>
      <c r="J359" s="74"/>
      <c r="K359" s="91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641"/>
    </row>
    <row r="360" spans="1:22" hidden="1" outlineLevel="1">
      <c r="A360" s="121"/>
      <c r="B360" s="121"/>
      <c r="C360" s="121"/>
      <c r="D360" s="335"/>
      <c r="E360" s="165"/>
      <c r="F360" s="166"/>
      <c r="G360" s="703"/>
      <c r="H360" s="211"/>
      <c r="I360" s="797">
        <f t="shared" si="61"/>
        <v>0</v>
      </c>
      <c r="J360" s="74"/>
      <c r="K360" s="91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641"/>
    </row>
    <row r="361" spans="1:22" hidden="1" outlineLevel="1">
      <c r="A361" s="121"/>
      <c r="B361" s="121"/>
      <c r="C361" s="121"/>
      <c r="D361" s="335"/>
      <c r="E361" s="165"/>
      <c r="F361" s="166"/>
      <c r="G361" s="703"/>
      <c r="H361" s="211"/>
      <c r="I361" s="797">
        <f t="shared" si="61"/>
        <v>0</v>
      </c>
      <c r="J361" s="74"/>
      <c r="K361" s="91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641"/>
    </row>
    <row r="362" spans="1:22" hidden="1" outlineLevel="1">
      <c r="A362" s="121"/>
      <c r="B362" s="121"/>
      <c r="C362" s="121"/>
      <c r="D362" s="335"/>
      <c r="E362" s="165"/>
      <c r="F362" s="166"/>
      <c r="G362" s="703"/>
      <c r="H362" s="211"/>
      <c r="I362" s="797">
        <f t="shared" si="61"/>
        <v>0</v>
      </c>
      <c r="J362" s="74"/>
      <c r="K362" s="91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641"/>
    </row>
    <row r="363" spans="1:22" hidden="1" outlineLevel="1">
      <c r="A363" s="121"/>
      <c r="B363" s="121"/>
      <c r="C363" s="121"/>
      <c r="D363" s="335"/>
      <c r="E363" s="165"/>
      <c r="F363" s="166"/>
      <c r="G363" s="703"/>
      <c r="H363" s="211"/>
      <c r="I363" s="797">
        <f t="shared" si="61"/>
        <v>0</v>
      </c>
      <c r="J363" s="74"/>
      <c r="K363" s="91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641"/>
    </row>
    <row r="364" spans="1:22" hidden="1" outlineLevel="1">
      <c r="A364" s="121"/>
      <c r="B364" s="121"/>
      <c r="C364" s="121"/>
      <c r="D364" s="335"/>
      <c r="E364" s="165"/>
      <c r="F364" s="166"/>
      <c r="G364" s="703"/>
      <c r="H364" s="211"/>
      <c r="I364" s="797">
        <f t="shared" si="61"/>
        <v>0</v>
      </c>
      <c r="J364" s="74"/>
      <c r="K364" s="91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641"/>
    </row>
    <row r="365" spans="1:22" hidden="1" outlineLevel="1">
      <c r="A365" s="121"/>
      <c r="B365" s="121"/>
      <c r="C365" s="121"/>
      <c r="D365" s="335"/>
      <c r="E365" s="165"/>
      <c r="F365" s="166"/>
      <c r="G365" s="703"/>
      <c r="H365" s="211"/>
      <c r="I365" s="797">
        <f t="shared" si="61"/>
        <v>0</v>
      </c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641"/>
    </row>
    <row r="366" spans="1:22" s="20" customFormat="1" ht="60.75" outlineLevel="1">
      <c r="A366" s="15" t="s">
        <v>351</v>
      </c>
      <c r="B366" s="15" t="s">
        <v>352</v>
      </c>
      <c r="C366" s="15" t="s">
        <v>353</v>
      </c>
      <c r="D366" s="293" t="s">
        <v>342</v>
      </c>
      <c r="E366" s="323"/>
      <c r="F366" s="324"/>
      <c r="G366" s="735"/>
      <c r="H366" s="325"/>
      <c r="I366" s="782">
        <f t="shared" si="61"/>
        <v>2240000</v>
      </c>
      <c r="J366" s="19">
        <f>J367+J378+J380</f>
        <v>0</v>
      </c>
      <c r="K366" s="19">
        <f t="shared" ref="K366:U366" si="67">K367+K378+K380</f>
        <v>0</v>
      </c>
      <c r="L366" s="19">
        <f t="shared" si="67"/>
        <v>2240000</v>
      </c>
      <c r="M366" s="19">
        <f t="shared" si="67"/>
        <v>0</v>
      </c>
      <c r="N366" s="19">
        <f t="shared" si="67"/>
        <v>0</v>
      </c>
      <c r="O366" s="19">
        <f t="shared" si="67"/>
        <v>0</v>
      </c>
      <c r="P366" s="19">
        <f t="shared" si="67"/>
        <v>0</v>
      </c>
      <c r="Q366" s="19">
        <f t="shared" si="67"/>
        <v>0</v>
      </c>
      <c r="R366" s="19">
        <f t="shared" si="67"/>
        <v>0</v>
      </c>
      <c r="S366" s="19">
        <f t="shared" si="67"/>
        <v>0</v>
      </c>
      <c r="T366" s="19">
        <f t="shared" si="67"/>
        <v>0</v>
      </c>
      <c r="U366" s="19">
        <f t="shared" si="67"/>
        <v>0</v>
      </c>
      <c r="V366" s="636"/>
    </row>
    <row r="367" spans="1:22" s="61" customFormat="1" ht="61.5" outlineLevel="1">
      <c r="A367" s="55">
        <v>3210</v>
      </c>
      <c r="B367" s="55"/>
      <c r="C367" s="55"/>
      <c r="D367" s="331" t="s">
        <v>261</v>
      </c>
      <c r="E367" s="332"/>
      <c r="F367" s="333"/>
      <c r="G367" s="737"/>
      <c r="H367" s="334"/>
      <c r="I367" s="780">
        <f t="shared" si="61"/>
        <v>2240000</v>
      </c>
      <c r="J367" s="60">
        <f>SUM(J368:J377)</f>
        <v>0</v>
      </c>
      <c r="K367" s="60">
        <f t="shared" ref="K367:U367" si="68">SUM(K368:K377)</f>
        <v>0</v>
      </c>
      <c r="L367" s="60">
        <f t="shared" si="68"/>
        <v>2240000</v>
      </c>
      <c r="M367" s="60">
        <f t="shared" si="68"/>
        <v>0</v>
      </c>
      <c r="N367" s="60">
        <f t="shared" si="68"/>
        <v>0</v>
      </c>
      <c r="O367" s="60">
        <f t="shared" si="68"/>
        <v>0</v>
      </c>
      <c r="P367" s="60">
        <f t="shared" si="68"/>
        <v>0</v>
      </c>
      <c r="Q367" s="60">
        <f t="shared" si="68"/>
        <v>0</v>
      </c>
      <c r="R367" s="60">
        <f t="shared" si="68"/>
        <v>0</v>
      </c>
      <c r="S367" s="60">
        <f t="shared" si="68"/>
        <v>0</v>
      </c>
      <c r="T367" s="60">
        <f t="shared" si="68"/>
        <v>0</v>
      </c>
      <c r="U367" s="60">
        <f t="shared" si="68"/>
        <v>0</v>
      </c>
      <c r="V367" s="639"/>
    </row>
    <row r="368" spans="1:22" s="67" customFormat="1" ht="37.5" outlineLevel="1">
      <c r="A368" s="114"/>
      <c r="B368" s="114"/>
      <c r="C368" s="114"/>
      <c r="D368" s="115"/>
      <c r="E368" s="131" t="s">
        <v>354</v>
      </c>
      <c r="F368" s="132"/>
      <c r="G368" s="696"/>
      <c r="H368" s="270"/>
      <c r="I368" s="796">
        <f t="shared" si="61"/>
        <v>2240000</v>
      </c>
      <c r="J368" s="66"/>
      <c r="K368" s="130"/>
      <c r="L368" s="66">
        <v>2240000</v>
      </c>
      <c r="M368" s="66"/>
      <c r="N368" s="66"/>
      <c r="O368" s="66"/>
      <c r="P368" s="66"/>
      <c r="Q368" s="66"/>
      <c r="R368" s="66"/>
      <c r="S368" s="66"/>
      <c r="T368" s="66"/>
      <c r="U368" s="66"/>
      <c r="V368" s="640"/>
    </row>
    <row r="369" spans="1:22" hidden="1" outlineLevel="1">
      <c r="A369" s="121"/>
      <c r="B369" s="121"/>
      <c r="C369" s="121"/>
      <c r="D369" s="335"/>
      <c r="E369" s="336"/>
      <c r="F369" s="337"/>
      <c r="G369" s="738"/>
      <c r="H369" s="338"/>
      <c r="I369" s="797">
        <f t="shared" si="61"/>
        <v>0</v>
      </c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641"/>
    </row>
    <row r="370" spans="1:22" hidden="1" outlineLevel="1">
      <c r="A370" s="121"/>
      <c r="B370" s="121"/>
      <c r="C370" s="121"/>
      <c r="D370" s="335"/>
      <c r="E370" s="336"/>
      <c r="F370" s="337"/>
      <c r="G370" s="738"/>
      <c r="H370" s="338"/>
      <c r="I370" s="797">
        <f t="shared" si="61"/>
        <v>0</v>
      </c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641"/>
    </row>
    <row r="371" spans="1:22" hidden="1" outlineLevel="1">
      <c r="A371" s="121"/>
      <c r="B371" s="121"/>
      <c r="C371" s="121"/>
      <c r="D371" s="335"/>
      <c r="E371" s="336"/>
      <c r="F371" s="337"/>
      <c r="G371" s="738"/>
      <c r="H371" s="338"/>
      <c r="I371" s="797">
        <f t="shared" si="61"/>
        <v>0</v>
      </c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641"/>
    </row>
    <row r="372" spans="1:22" hidden="1" outlineLevel="1">
      <c r="A372" s="121"/>
      <c r="B372" s="121"/>
      <c r="C372" s="121"/>
      <c r="D372" s="335"/>
      <c r="E372" s="336"/>
      <c r="F372" s="337"/>
      <c r="G372" s="738"/>
      <c r="H372" s="338"/>
      <c r="I372" s="797">
        <f t="shared" si="61"/>
        <v>0</v>
      </c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641"/>
    </row>
    <row r="373" spans="1:22" hidden="1" outlineLevel="1">
      <c r="A373" s="121"/>
      <c r="B373" s="121"/>
      <c r="C373" s="121"/>
      <c r="D373" s="335"/>
      <c r="E373" s="336"/>
      <c r="F373" s="337"/>
      <c r="G373" s="738"/>
      <c r="H373" s="338"/>
      <c r="I373" s="797">
        <f t="shared" si="61"/>
        <v>0</v>
      </c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641"/>
    </row>
    <row r="374" spans="1:22" hidden="1" outlineLevel="1">
      <c r="A374" s="121"/>
      <c r="B374" s="121"/>
      <c r="C374" s="121"/>
      <c r="D374" s="335"/>
      <c r="E374" s="336"/>
      <c r="F374" s="337"/>
      <c r="G374" s="738"/>
      <c r="H374" s="338"/>
      <c r="I374" s="797">
        <f t="shared" si="61"/>
        <v>0</v>
      </c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641"/>
    </row>
    <row r="375" spans="1:22" hidden="1" outlineLevel="1">
      <c r="A375" s="121"/>
      <c r="B375" s="121"/>
      <c r="C375" s="121"/>
      <c r="D375" s="335"/>
      <c r="E375" s="336"/>
      <c r="F375" s="337"/>
      <c r="G375" s="738"/>
      <c r="H375" s="338"/>
      <c r="I375" s="797">
        <f t="shared" si="61"/>
        <v>0</v>
      </c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641"/>
    </row>
    <row r="376" spans="1:22" hidden="1" outlineLevel="1">
      <c r="A376" s="121"/>
      <c r="B376" s="121"/>
      <c r="C376" s="121"/>
      <c r="D376" s="335"/>
      <c r="E376" s="336"/>
      <c r="F376" s="337"/>
      <c r="G376" s="738"/>
      <c r="H376" s="338"/>
      <c r="I376" s="797">
        <f t="shared" si="61"/>
        <v>0</v>
      </c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641"/>
    </row>
    <row r="377" spans="1:22" hidden="1" outlineLevel="1">
      <c r="A377" s="121"/>
      <c r="B377" s="121"/>
      <c r="C377" s="121"/>
      <c r="D377" s="335"/>
      <c r="E377" s="336"/>
      <c r="F377" s="337"/>
      <c r="G377" s="738"/>
      <c r="H377" s="338"/>
      <c r="I377" s="797">
        <f t="shared" si="61"/>
        <v>0</v>
      </c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641"/>
    </row>
    <row r="378" spans="1:22" ht="60.75" hidden="1" outlineLevel="1">
      <c r="A378" s="121">
        <v>3110</v>
      </c>
      <c r="B378" s="121"/>
      <c r="C378" s="121"/>
      <c r="D378" s="136" t="s">
        <v>355</v>
      </c>
      <c r="E378" s="339"/>
      <c r="F378" s="340"/>
      <c r="G378" s="739"/>
      <c r="H378" s="341"/>
      <c r="I378" s="797">
        <f t="shared" si="61"/>
        <v>0</v>
      </c>
      <c r="J378" s="74">
        <f>SUM(J379)</f>
        <v>0</v>
      </c>
      <c r="K378" s="74">
        <f t="shared" ref="K378:U378" si="69">SUM(K379)</f>
        <v>0</v>
      </c>
      <c r="L378" s="74">
        <f t="shared" si="69"/>
        <v>0</v>
      </c>
      <c r="M378" s="74">
        <f t="shared" si="69"/>
        <v>0</v>
      </c>
      <c r="N378" s="74">
        <f t="shared" si="69"/>
        <v>0</v>
      </c>
      <c r="O378" s="74">
        <f t="shared" si="69"/>
        <v>0</v>
      </c>
      <c r="P378" s="74">
        <f t="shared" si="69"/>
        <v>0</v>
      </c>
      <c r="Q378" s="74">
        <f t="shared" si="69"/>
        <v>0</v>
      </c>
      <c r="R378" s="74">
        <f t="shared" si="69"/>
        <v>0</v>
      </c>
      <c r="S378" s="74">
        <f t="shared" si="69"/>
        <v>0</v>
      </c>
      <c r="T378" s="74">
        <f t="shared" si="69"/>
        <v>0</v>
      </c>
      <c r="U378" s="74">
        <f t="shared" si="69"/>
        <v>0</v>
      </c>
      <c r="V378" s="641"/>
    </row>
    <row r="379" spans="1:22" hidden="1" outlineLevel="1">
      <c r="A379" s="121"/>
      <c r="B379" s="121"/>
      <c r="C379" s="121"/>
      <c r="D379" s="335"/>
      <c r="E379" s="247"/>
      <c r="F379" s="248"/>
      <c r="G379" s="718"/>
      <c r="H379" s="250"/>
      <c r="I379" s="797">
        <f t="shared" si="61"/>
        <v>0</v>
      </c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641"/>
    </row>
    <row r="380" spans="1:22" ht="40.5" hidden="1" outlineLevel="1">
      <c r="A380" s="121">
        <v>3132</v>
      </c>
      <c r="B380" s="121"/>
      <c r="C380" s="121"/>
      <c r="D380" s="136" t="s">
        <v>356</v>
      </c>
      <c r="E380" s="339"/>
      <c r="F380" s="340"/>
      <c r="G380" s="739"/>
      <c r="H380" s="341"/>
      <c r="I380" s="797">
        <f t="shared" si="61"/>
        <v>0</v>
      </c>
      <c r="J380" s="74">
        <f>SUM(J381)</f>
        <v>0</v>
      </c>
      <c r="K380" s="74">
        <f t="shared" ref="K380:U380" si="70">SUM(K381)</f>
        <v>0</v>
      </c>
      <c r="L380" s="74">
        <f t="shared" si="70"/>
        <v>0</v>
      </c>
      <c r="M380" s="74">
        <f t="shared" si="70"/>
        <v>0</v>
      </c>
      <c r="N380" s="74">
        <f t="shared" si="70"/>
        <v>0</v>
      </c>
      <c r="O380" s="74">
        <f t="shared" si="70"/>
        <v>0</v>
      </c>
      <c r="P380" s="74">
        <f t="shared" si="70"/>
        <v>0</v>
      </c>
      <c r="Q380" s="74">
        <f t="shared" si="70"/>
        <v>0</v>
      </c>
      <c r="R380" s="74">
        <f t="shared" si="70"/>
        <v>0</v>
      </c>
      <c r="S380" s="74">
        <f t="shared" si="70"/>
        <v>0</v>
      </c>
      <c r="T380" s="74">
        <f t="shared" si="70"/>
        <v>0</v>
      </c>
      <c r="U380" s="74">
        <f t="shared" si="70"/>
        <v>0</v>
      </c>
      <c r="V380" s="641"/>
    </row>
    <row r="381" spans="1:22" hidden="1" outlineLevel="1">
      <c r="A381" s="121"/>
      <c r="B381" s="121"/>
      <c r="C381" s="121"/>
      <c r="D381" s="335"/>
      <c r="E381" s="342"/>
      <c r="F381" s="343"/>
      <c r="G381" s="740"/>
      <c r="H381" s="344"/>
      <c r="I381" s="797">
        <f t="shared" si="61"/>
        <v>0</v>
      </c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641"/>
    </row>
    <row r="382" spans="1:22" ht="101.25" hidden="1" outlineLevel="1">
      <c r="A382" s="149" t="s">
        <v>357</v>
      </c>
      <c r="B382" s="149"/>
      <c r="C382" s="149"/>
      <c r="D382" s="345" t="s">
        <v>358</v>
      </c>
      <c r="E382" s="346"/>
      <c r="F382" s="347"/>
      <c r="G382" s="741"/>
      <c r="H382" s="349"/>
      <c r="I382" s="741">
        <f t="shared" si="61"/>
        <v>0</v>
      </c>
      <c r="J382" s="348">
        <f>J383+J386+J388</f>
        <v>0</v>
      </c>
      <c r="K382" s="348">
        <f t="shared" ref="K382:U382" si="71">K383+K386+K388</f>
        <v>0</v>
      </c>
      <c r="L382" s="348">
        <f t="shared" si="71"/>
        <v>0</v>
      </c>
      <c r="M382" s="348">
        <f t="shared" si="71"/>
        <v>0</v>
      </c>
      <c r="N382" s="348">
        <f t="shared" si="71"/>
        <v>0</v>
      </c>
      <c r="O382" s="348">
        <f t="shared" si="71"/>
        <v>0</v>
      </c>
      <c r="P382" s="348">
        <f t="shared" si="71"/>
        <v>0</v>
      </c>
      <c r="Q382" s="348">
        <f t="shared" si="71"/>
        <v>0</v>
      </c>
      <c r="R382" s="348">
        <f t="shared" si="71"/>
        <v>0</v>
      </c>
      <c r="S382" s="348">
        <f t="shared" si="71"/>
        <v>0</v>
      </c>
      <c r="T382" s="348">
        <f t="shared" si="71"/>
        <v>0</v>
      </c>
      <c r="U382" s="348">
        <f t="shared" si="71"/>
        <v>0</v>
      </c>
      <c r="V382" s="656"/>
    </row>
    <row r="383" spans="1:22" s="351" customFormat="1" ht="40.5" hidden="1" outlineLevel="1">
      <c r="A383" s="350">
        <v>3132</v>
      </c>
      <c r="B383" s="350"/>
      <c r="C383" s="350"/>
      <c r="D383" s="136" t="s">
        <v>356</v>
      </c>
      <c r="E383" s="247"/>
      <c r="F383" s="248"/>
      <c r="G383" s="718"/>
      <c r="H383" s="250"/>
      <c r="I383" s="718">
        <f t="shared" si="61"/>
        <v>0</v>
      </c>
      <c r="J383" s="249">
        <f>SUM(J384:J385)</f>
        <v>0</v>
      </c>
      <c r="K383" s="249">
        <f t="shared" ref="K383:U383" si="72">SUM(K384:K385)</f>
        <v>0</v>
      </c>
      <c r="L383" s="249">
        <f t="shared" si="72"/>
        <v>0</v>
      </c>
      <c r="M383" s="249">
        <f t="shared" si="72"/>
        <v>0</v>
      </c>
      <c r="N383" s="249">
        <f t="shared" si="72"/>
        <v>0</v>
      </c>
      <c r="O383" s="249">
        <f t="shared" si="72"/>
        <v>0</v>
      </c>
      <c r="P383" s="249">
        <f t="shared" si="72"/>
        <v>0</v>
      </c>
      <c r="Q383" s="249">
        <f t="shared" si="72"/>
        <v>0</v>
      </c>
      <c r="R383" s="249">
        <f t="shared" si="72"/>
        <v>0</v>
      </c>
      <c r="S383" s="249">
        <f t="shared" si="72"/>
        <v>0</v>
      </c>
      <c r="T383" s="249">
        <f t="shared" si="72"/>
        <v>0</v>
      </c>
      <c r="U383" s="249">
        <f t="shared" si="72"/>
        <v>0</v>
      </c>
      <c r="V383" s="657"/>
    </row>
    <row r="384" spans="1:22" s="351" customFormat="1" hidden="1" outlineLevel="1">
      <c r="A384" s="350"/>
      <c r="B384" s="350"/>
      <c r="C384" s="350"/>
      <c r="D384" s="136"/>
      <c r="E384" s="71"/>
      <c r="F384" s="72"/>
      <c r="G384" s="682"/>
      <c r="H384" s="197"/>
      <c r="I384" s="718">
        <f t="shared" si="61"/>
        <v>0</v>
      </c>
      <c r="J384" s="249"/>
      <c r="K384" s="249"/>
      <c r="L384" s="249"/>
      <c r="M384" s="249"/>
      <c r="N384" s="249"/>
      <c r="O384" s="249"/>
      <c r="P384" s="249"/>
      <c r="Q384" s="249"/>
      <c r="R384" s="249"/>
      <c r="S384" s="249"/>
      <c r="T384" s="249"/>
      <c r="U384" s="249"/>
      <c r="V384" s="657"/>
    </row>
    <row r="385" spans="1:22" s="351" customFormat="1" hidden="1" outlineLevel="1">
      <c r="A385" s="350"/>
      <c r="B385" s="350"/>
      <c r="C385" s="350"/>
      <c r="D385" s="352"/>
      <c r="E385" s="71"/>
      <c r="F385" s="72"/>
      <c r="G385" s="682"/>
      <c r="H385" s="197"/>
      <c r="I385" s="718">
        <f t="shared" si="61"/>
        <v>0</v>
      </c>
      <c r="J385" s="249"/>
      <c r="K385" s="249"/>
      <c r="L385" s="249"/>
      <c r="M385" s="249"/>
      <c r="N385" s="249"/>
      <c r="O385" s="249"/>
      <c r="P385" s="249"/>
      <c r="Q385" s="249"/>
      <c r="R385" s="249"/>
      <c r="S385" s="249"/>
      <c r="T385" s="249"/>
      <c r="U385" s="249"/>
      <c r="V385" s="657"/>
    </row>
    <row r="386" spans="1:22" ht="40.5" hidden="1" outlineLevel="1">
      <c r="A386" s="350">
        <v>3122</v>
      </c>
      <c r="B386" s="350"/>
      <c r="C386" s="121"/>
      <c r="D386" s="353" t="s">
        <v>328</v>
      </c>
      <c r="E386" s="247"/>
      <c r="F386" s="248"/>
      <c r="G386" s="718"/>
      <c r="H386" s="250"/>
      <c r="I386" s="797">
        <f t="shared" si="61"/>
        <v>0</v>
      </c>
      <c r="J386" s="74">
        <f>SUM(J387)</f>
        <v>0</v>
      </c>
      <c r="K386" s="74">
        <f t="shared" ref="K386:U386" si="73">SUM(K387)</f>
        <v>0</v>
      </c>
      <c r="L386" s="74">
        <f t="shared" si="73"/>
        <v>0</v>
      </c>
      <c r="M386" s="74">
        <f t="shared" si="73"/>
        <v>0</v>
      </c>
      <c r="N386" s="74">
        <f t="shared" si="73"/>
        <v>0</v>
      </c>
      <c r="O386" s="74">
        <f t="shared" si="73"/>
        <v>0</v>
      </c>
      <c r="P386" s="74">
        <f t="shared" si="73"/>
        <v>0</v>
      </c>
      <c r="Q386" s="74">
        <f t="shared" si="73"/>
        <v>0</v>
      </c>
      <c r="R386" s="74">
        <f t="shared" si="73"/>
        <v>0</v>
      </c>
      <c r="S386" s="74">
        <f t="shared" si="73"/>
        <v>0</v>
      </c>
      <c r="T386" s="74">
        <f t="shared" si="73"/>
        <v>0</v>
      </c>
      <c r="U386" s="74">
        <f t="shared" si="73"/>
        <v>0</v>
      </c>
      <c r="V386" s="641"/>
    </row>
    <row r="387" spans="1:22" hidden="1" outlineLevel="1">
      <c r="A387" s="354"/>
      <c r="B387" s="354"/>
      <c r="C387" s="121"/>
      <c r="D387" s="335"/>
      <c r="E387" s="339"/>
      <c r="F387" s="340"/>
      <c r="G387" s="739"/>
      <c r="H387" s="341"/>
      <c r="I387" s="797">
        <f t="shared" si="61"/>
        <v>0</v>
      </c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641"/>
    </row>
    <row r="388" spans="1:22" ht="60.75" hidden="1" outlineLevel="1">
      <c r="A388" s="350">
        <v>3210</v>
      </c>
      <c r="B388" s="350"/>
      <c r="C388" s="121"/>
      <c r="D388" s="355" t="s">
        <v>336</v>
      </c>
      <c r="E388" s="356"/>
      <c r="F388" s="357"/>
      <c r="G388" s="742"/>
      <c r="H388" s="358"/>
      <c r="I388" s="797">
        <f t="shared" si="61"/>
        <v>0</v>
      </c>
      <c r="J388" s="74">
        <f>SUM(J389)</f>
        <v>0</v>
      </c>
      <c r="K388" s="74">
        <f t="shared" ref="K388:U388" si="74">SUM(K389)</f>
        <v>0</v>
      </c>
      <c r="L388" s="74">
        <f t="shared" si="74"/>
        <v>0</v>
      </c>
      <c r="M388" s="74">
        <f t="shared" si="74"/>
        <v>0</v>
      </c>
      <c r="N388" s="74">
        <f t="shared" si="74"/>
        <v>0</v>
      </c>
      <c r="O388" s="74">
        <f t="shared" si="74"/>
        <v>0</v>
      </c>
      <c r="P388" s="74">
        <f t="shared" si="74"/>
        <v>0</v>
      </c>
      <c r="Q388" s="74">
        <f t="shared" si="74"/>
        <v>0</v>
      </c>
      <c r="R388" s="74">
        <f t="shared" si="74"/>
        <v>0</v>
      </c>
      <c r="S388" s="74">
        <f t="shared" si="74"/>
        <v>0</v>
      </c>
      <c r="T388" s="74">
        <f t="shared" si="74"/>
        <v>0</v>
      </c>
      <c r="U388" s="74">
        <f t="shared" si="74"/>
        <v>0</v>
      </c>
      <c r="V388" s="641"/>
    </row>
    <row r="389" spans="1:22" hidden="1" outlineLevel="1">
      <c r="A389" s="354"/>
      <c r="B389" s="354"/>
      <c r="C389" s="121"/>
      <c r="D389" s="335"/>
      <c r="E389" s="336"/>
      <c r="F389" s="337"/>
      <c r="G389" s="738"/>
      <c r="H389" s="338"/>
      <c r="I389" s="797">
        <f t="shared" si="61"/>
        <v>0</v>
      </c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641"/>
    </row>
    <row r="390" spans="1:22" s="20" customFormat="1" ht="81" outlineLevel="1">
      <c r="A390" s="15">
        <v>1216017</v>
      </c>
      <c r="B390" s="15" t="s">
        <v>359</v>
      </c>
      <c r="C390" s="15" t="s">
        <v>346</v>
      </c>
      <c r="D390" s="293" t="s">
        <v>360</v>
      </c>
      <c r="E390" s="323"/>
      <c r="F390" s="324"/>
      <c r="G390" s="735"/>
      <c r="H390" s="325"/>
      <c r="I390" s="782">
        <f t="shared" si="61"/>
        <v>39408</v>
      </c>
      <c r="J390" s="19">
        <f>J391</f>
        <v>0</v>
      </c>
      <c r="K390" s="19">
        <f t="shared" ref="K390:U390" si="75">K391</f>
        <v>0</v>
      </c>
      <c r="L390" s="19">
        <f t="shared" si="75"/>
        <v>39408</v>
      </c>
      <c r="M390" s="19">
        <f t="shared" si="75"/>
        <v>0</v>
      </c>
      <c r="N390" s="19">
        <f t="shared" si="75"/>
        <v>0</v>
      </c>
      <c r="O390" s="19">
        <f t="shared" si="75"/>
        <v>0</v>
      </c>
      <c r="P390" s="19">
        <f t="shared" si="75"/>
        <v>0</v>
      </c>
      <c r="Q390" s="19">
        <f t="shared" si="75"/>
        <v>0</v>
      </c>
      <c r="R390" s="19">
        <f t="shared" si="75"/>
        <v>0</v>
      </c>
      <c r="S390" s="19">
        <f t="shared" si="75"/>
        <v>0</v>
      </c>
      <c r="T390" s="19">
        <f t="shared" si="75"/>
        <v>0</v>
      </c>
      <c r="U390" s="19">
        <f t="shared" si="75"/>
        <v>0</v>
      </c>
      <c r="V390" s="636"/>
    </row>
    <row r="391" spans="1:22" s="61" customFormat="1" ht="61.5" outlineLevel="1">
      <c r="A391" s="55">
        <v>3210</v>
      </c>
      <c r="B391" s="55"/>
      <c r="C391" s="55"/>
      <c r="D391" s="331" t="s">
        <v>261</v>
      </c>
      <c r="E391" s="332"/>
      <c r="F391" s="333"/>
      <c r="G391" s="737"/>
      <c r="H391" s="334"/>
      <c r="I391" s="780">
        <f t="shared" si="61"/>
        <v>39408</v>
      </c>
      <c r="J391" s="60">
        <f>SUM(J392)</f>
        <v>0</v>
      </c>
      <c r="K391" s="60">
        <f t="shared" ref="K391:U391" si="76">SUM(K392)</f>
        <v>0</v>
      </c>
      <c r="L391" s="60">
        <f t="shared" si="76"/>
        <v>39408</v>
      </c>
      <c r="M391" s="60">
        <f t="shared" si="76"/>
        <v>0</v>
      </c>
      <c r="N391" s="60">
        <f t="shared" si="76"/>
        <v>0</v>
      </c>
      <c r="O391" s="60">
        <f t="shared" si="76"/>
        <v>0</v>
      </c>
      <c r="P391" s="60">
        <f t="shared" si="76"/>
        <v>0</v>
      </c>
      <c r="Q391" s="60">
        <f t="shared" si="76"/>
        <v>0</v>
      </c>
      <c r="R391" s="60">
        <f t="shared" si="76"/>
        <v>0</v>
      </c>
      <c r="S391" s="60">
        <f t="shared" si="76"/>
        <v>0</v>
      </c>
      <c r="T391" s="60">
        <f t="shared" si="76"/>
        <v>0</v>
      </c>
      <c r="U391" s="60">
        <f t="shared" si="76"/>
        <v>0</v>
      </c>
      <c r="V391" s="639"/>
    </row>
    <row r="392" spans="1:22" s="67" customFormat="1" outlineLevel="1">
      <c r="A392" s="114"/>
      <c r="B392" s="114"/>
      <c r="C392" s="114"/>
      <c r="D392" s="115"/>
      <c r="E392" s="131" t="s">
        <v>361</v>
      </c>
      <c r="F392" s="132"/>
      <c r="G392" s="696"/>
      <c r="H392" s="270"/>
      <c r="I392" s="796">
        <f t="shared" si="61"/>
        <v>39408</v>
      </c>
      <c r="J392" s="66"/>
      <c r="K392" s="130"/>
      <c r="L392" s="66">
        <v>39408</v>
      </c>
      <c r="M392" s="66"/>
      <c r="N392" s="66"/>
      <c r="O392" s="66"/>
      <c r="P392" s="66"/>
      <c r="Q392" s="66"/>
      <c r="R392" s="66"/>
      <c r="S392" s="66"/>
      <c r="T392" s="66"/>
      <c r="U392" s="66"/>
      <c r="V392" s="640"/>
    </row>
    <row r="393" spans="1:22" s="20" customFormat="1" ht="40.5" outlineLevel="1">
      <c r="A393" s="15">
        <v>1216030</v>
      </c>
      <c r="B393" s="15" t="s">
        <v>362</v>
      </c>
      <c r="C393" s="15" t="s">
        <v>346</v>
      </c>
      <c r="D393" s="359" t="s">
        <v>363</v>
      </c>
      <c r="E393" s="323"/>
      <c r="F393" s="324"/>
      <c r="G393" s="735"/>
      <c r="H393" s="325"/>
      <c r="I393" s="782">
        <f t="shared" si="61"/>
        <v>2555347</v>
      </c>
      <c r="J393" s="19">
        <f t="shared" ref="J393:U393" si="77">J394+J401</f>
        <v>0</v>
      </c>
      <c r="K393" s="19">
        <f t="shared" si="77"/>
        <v>0</v>
      </c>
      <c r="L393" s="19">
        <f t="shared" si="77"/>
        <v>2555347</v>
      </c>
      <c r="M393" s="19">
        <f t="shared" si="77"/>
        <v>0</v>
      </c>
      <c r="N393" s="19">
        <f t="shared" si="77"/>
        <v>0</v>
      </c>
      <c r="O393" s="19">
        <f t="shared" si="77"/>
        <v>0</v>
      </c>
      <c r="P393" s="19">
        <f t="shared" si="77"/>
        <v>0</v>
      </c>
      <c r="Q393" s="19">
        <f t="shared" si="77"/>
        <v>0</v>
      </c>
      <c r="R393" s="19">
        <f t="shared" si="77"/>
        <v>0</v>
      </c>
      <c r="S393" s="19">
        <f t="shared" si="77"/>
        <v>0</v>
      </c>
      <c r="T393" s="19">
        <f t="shared" si="77"/>
        <v>0</v>
      </c>
      <c r="U393" s="19">
        <f t="shared" si="77"/>
        <v>0</v>
      </c>
      <c r="V393" s="636"/>
    </row>
    <row r="394" spans="1:22" s="61" customFormat="1" ht="61.5" outlineLevel="1">
      <c r="A394" s="55">
        <v>3210</v>
      </c>
      <c r="B394" s="55"/>
      <c r="C394" s="55"/>
      <c r="D394" s="24" t="s">
        <v>261</v>
      </c>
      <c r="E394" s="360"/>
      <c r="F394" s="58"/>
      <c r="G394" s="743"/>
      <c r="H394" s="361"/>
      <c r="I394" s="780">
        <f t="shared" si="61"/>
        <v>2555347</v>
      </c>
      <c r="J394" s="60">
        <f t="shared" ref="J394:U394" si="78">SUM(J395:J400)</f>
        <v>0</v>
      </c>
      <c r="K394" s="60">
        <f t="shared" si="78"/>
        <v>0</v>
      </c>
      <c r="L394" s="60">
        <f t="shared" si="78"/>
        <v>2555347</v>
      </c>
      <c r="M394" s="60">
        <f t="shared" si="78"/>
        <v>0</v>
      </c>
      <c r="N394" s="60">
        <f t="shared" si="78"/>
        <v>0</v>
      </c>
      <c r="O394" s="60">
        <f t="shared" si="78"/>
        <v>0</v>
      </c>
      <c r="P394" s="60">
        <f t="shared" si="78"/>
        <v>0</v>
      </c>
      <c r="Q394" s="60">
        <f t="shared" si="78"/>
        <v>0</v>
      </c>
      <c r="R394" s="60">
        <f t="shared" si="78"/>
        <v>0</v>
      </c>
      <c r="S394" s="60">
        <f t="shared" si="78"/>
        <v>0</v>
      </c>
      <c r="T394" s="60">
        <f t="shared" si="78"/>
        <v>0</v>
      </c>
      <c r="U394" s="60">
        <f t="shared" si="78"/>
        <v>0</v>
      </c>
      <c r="V394" s="639"/>
    </row>
    <row r="395" spans="1:22" s="366" customFormat="1" ht="37.5" outlineLevel="1">
      <c r="A395" s="362"/>
      <c r="B395" s="362"/>
      <c r="C395" s="362"/>
      <c r="D395" s="363"/>
      <c r="E395" s="364" t="s">
        <v>364</v>
      </c>
      <c r="F395" s="132"/>
      <c r="G395" s="744"/>
      <c r="H395" s="365"/>
      <c r="I395" s="810">
        <f t="shared" si="61"/>
        <v>2330000</v>
      </c>
      <c r="J395" s="130"/>
      <c r="K395" s="130"/>
      <c r="L395" s="130">
        <v>2330000</v>
      </c>
      <c r="M395" s="66"/>
      <c r="N395" s="120"/>
      <c r="O395" s="222"/>
      <c r="P395" s="222"/>
      <c r="Q395" s="222"/>
      <c r="R395" s="222"/>
      <c r="S395" s="222"/>
      <c r="T395" s="222"/>
      <c r="U395" s="222"/>
      <c r="V395" s="658"/>
    </row>
    <row r="396" spans="1:22" s="366" customFormat="1" ht="37.5" outlineLevel="1">
      <c r="A396" s="362"/>
      <c r="B396" s="362"/>
      <c r="C396" s="362"/>
      <c r="D396" s="363"/>
      <c r="E396" s="364" t="s">
        <v>365</v>
      </c>
      <c r="F396" s="132"/>
      <c r="G396" s="744"/>
      <c r="H396" s="365"/>
      <c r="I396" s="810">
        <f t="shared" si="61"/>
        <v>27000</v>
      </c>
      <c r="J396" s="130"/>
      <c r="K396" s="130"/>
      <c r="L396" s="130">
        <v>27000</v>
      </c>
      <c r="M396" s="66"/>
      <c r="N396" s="120"/>
      <c r="O396" s="222"/>
      <c r="P396" s="222"/>
      <c r="Q396" s="222"/>
      <c r="R396" s="222"/>
      <c r="S396" s="222"/>
      <c r="T396" s="222"/>
      <c r="U396" s="222"/>
      <c r="V396" s="658"/>
    </row>
    <row r="397" spans="1:22" s="366" customFormat="1" ht="37.5" outlineLevel="1">
      <c r="A397" s="362"/>
      <c r="B397" s="362"/>
      <c r="C397" s="362"/>
      <c r="D397" s="363"/>
      <c r="E397" s="364" t="s">
        <v>366</v>
      </c>
      <c r="F397" s="132"/>
      <c r="G397" s="744"/>
      <c r="H397" s="365"/>
      <c r="I397" s="810">
        <f t="shared" si="61"/>
        <v>52476</v>
      </c>
      <c r="J397" s="130"/>
      <c r="K397" s="130"/>
      <c r="L397" s="130">
        <v>52476</v>
      </c>
      <c r="M397" s="66"/>
      <c r="N397" s="120"/>
      <c r="O397" s="222"/>
      <c r="P397" s="222"/>
      <c r="Q397" s="222"/>
      <c r="R397" s="222"/>
      <c r="S397" s="222"/>
      <c r="T397" s="222"/>
      <c r="U397" s="222"/>
      <c r="V397" s="658"/>
    </row>
    <row r="398" spans="1:22" s="366" customFormat="1" ht="37.5" outlineLevel="1">
      <c r="A398" s="362"/>
      <c r="B398" s="362"/>
      <c r="C398" s="362"/>
      <c r="D398" s="363"/>
      <c r="E398" s="364" t="s">
        <v>367</v>
      </c>
      <c r="F398" s="132"/>
      <c r="G398" s="744"/>
      <c r="H398" s="365"/>
      <c r="I398" s="810">
        <f t="shared" si="61"/>
        <v>22971</v>
      </c>
      <c r="J398" s="130"/>
      <c r="K398" s="130"/>
      <c r="L398" s="130">
        <v>22971</v>
      </c>
      <c r="M398" s="66"/>
      <c r="N398" s="120"/>
      <c r="O398" s="222"/>
      <c r="P398" s="222"/>
      <c r="Q398" s="222"/>
      <c r="R398" s="222"/>
      <c r="S398" s="222"/>
      <c r="T398" s="222"/>
      <c r="U398" s="222"/>
      <c r="V398" s="658"/>
    </row>
    <row r="399" spans="1:22" s="366" customFormat="1" ht="37.5" outlineLevel="1">
      <c r="A399" s="362"/>
      <c r="B399" s="362"/>
      <c r="C399" s="362"/>
      <c r="D399" s="363"/>
      <c r="E399" s="105" t="s">
        <v>368</v>
      </c>
      <c r="F399" s="132"/>
      <c r="G399" s="680"/>
      <c r="H399" s="220"/>
      <c r="I399" s="810">
        <f t="shared" si="61"/>
        <v>23000</v>
      </c>
      <c r="J399" s="222"/>
      <c r="K399" s="222"/>
      <c r="L399" s="222">
        <v>23000</v>
      </c>
      <c r="M399" s="222"/>
      <c r="N399" s="222"/>
      <c r="O399" s="222"/>
      <c r="P399" s="222"/>
      <c r="Q399" s="222"/>
      <c r="R399" s="222"/>
      <c r="S399" s="222"/>
      <c r="T399" s="222"/>
      <c r="U399" s="222"/>
      <c r="V399" s="658"/>
    </row>
    <row r="400" spans="1:22" s="366" customFormat="1" ht="57.75" outlineLevel="1">
      <c r="A400" s="362"/>
      <c r="B400" s="362"/>
      <c r="C400" s="362"/>
      <c r="D400" s="363"/>
      <c r="E400" s="367" t="s">
        <v>369</v>
      </c>
      <c r="F400" s="132"/>
      <c r="G400" s="680"/>
      <c r="H400" s="225"/>
      <c r="I400" s="810">
        <f t="shared" si="61"/>
        <v>99900</v>
      </c>
      <c r="J400" s="222"/>
      <c r="K400" s="222"/>
      <c r="L400" s="222">
        <v>99900</v>
      </c>
      <c r="M400" s="222"/>
      <c r="N400" s="120"/>
      <c r="O400" s="222"/>
      <c r="P400" s="222"/>
      <c r="Q400" s="222"/>
      <c r="R400" s="222"/>
      <c r="S400" s="222"/>
      <c r="T400" s="222"/>
      <c r="U400" s="222"/>
      <c r="V400" s="658"/>
    </row>
    <row r="401" spans="1:22" ht="40.5" hidden="1" outlineLevel="1">
      <c r="A401" s="121">
        <v>3132</v>
      </c>
      <c r="B401" s="121"/>
      <c r="C401" s="121"/>
      <c r="D401" s="136" t="s">
        <v>356</v>
      </c>
      <c r="E401" s="265"/>
      <c r="F401" s="266"/>
      <c r="G401" s="682"/>
      <c r="H401" s="197"/>
      <c r="I401" s="797">
        <f t="shared" si="61"/>
        <v>0</v>
      </c>
      <c r="J401" s="74">
        <f>SUM(J402:J411)</f>
        <v>0</v>
      </c>
      <c r="K401" s="74">
        <f t="shared" ref="K401:U401" si="79">SUM(K402:K411)</f>
        <v>0</v>
      </c>
      <c r="L401" s="74">
        <f t="shared" si="79"/>
        <v>0</v>
      </c>
      <c r="M401" s="74">
        <f t="shared" si="79"/>
        <v>0</v>
      </c>
      <c r="N401" s="74">
        <f t="shared" si="79"/>
        <v>0</v>
      </c>
      <c r="O401" s="74">
        <f t="shared" si="79"/>
        <v>0</v>
      </c>
      <c r="P401" s="74">
        <f t="shared" si="79"/>
        <v>0</v>
      </c>
      <c r="Q401" s="74">
        <f t="shared" si="79"/>
        <v>0</v>
      </c>
      <c r="R401" s="74">
        <f t="shared" si="79"/>
        <v>0</v>
      </c>
      <c r="S401" s="74">
        <f t="shared" si="79"/>
        <v>0</v>
      </c>
      <c r="T401" s="74">
        <f t="shared" si="79"/>
        <v>0</v>
      </c>
      <c r="U401" s="74">
        <f t="shared" si="79"/>
        <v>0</v>
      </c>
      <c r="V401" s="641"/>
    </row>
    <row r="402" spans="1:22" hidden="1" outlineLevel="1">
      <c r="A402" s="354"/>
      <c r="B402" s="354"/>
      <c r="C402" s="121"/>
      <c r="D402" s="136"/>
      <c r="E402" s="265"/>
      <c r="F402" s="266"/>
      <c r="G402" s="682"/>
      <c r="H402" s="197"/>
      <c r="I402" s="797">
        <f t="shared" si="61"/>
        <v>0</v>
      </c>
      <c r="J402" s="163"/>
      <c r="K402" s="163"/>
      <c r="L402" s="163"/>
      <c r="M402" s="91"/>
      <c r="N402" s="74"/>
      <c r="O402" s="74"/>
      <c r="P402" s="74"/>
      <c r="Q402" s="74"/>
      <c r="R402" s="74"/>
      <c r="S402" s="74"/>
      <c r="T402" s="74"/>
      <c r="U402" s="74"/>
      <c r="V402" s="641"/>
    </row>
    <row r="403" spans="1:22" hidden="1" outlineLevel="1">
      <c r="A403" s="354"/>
      <c r="B403" s="354"/>
      <c r="C403" s="121"/>
      <c r="D403" s="136"/>
      <c r="E403" s="265"/>
      <c r="F403" s="266"/>
      <c r="G403" s="682"/>
      <c r="H403" s="197"/>
      <c r="I403" s="797">
        <f t="shared" ref="I403:I466" si="80">+J403+K403+L403+M403+N403+O403+P403+Q403+R403+S403+T403+U403</f>
        <v>0</v>
      </c>
      <c r="J403" s="163"/>
      <c r="K403" s="163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641"/>
    </row>
    <row r="404" spans="1:22" hidden="1" outlineLevel="1">
      <c r="A404" s="354"/>
      <c r="B404" s="354"/>
      <c r="C404" s="121"/>
      <c r="D404" s="136"/>
      <c r="E404" s="95"/>
      <c r="F404" s="96"/>
      <c r="G404" s="688"/>
      <c r="H404" s="256"/>
      <c r="I404" s="797">
        <f t="shared" si="80"/>
        <v>0</v>
      </c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641"/>
    </row>
    <row r="405" spans="1:22" hidden="1" outlineLevel="1">
      <c r="A405" s="354"/>
      <c r="B405" s="354"/>
      <c r="C405" s="121"/>
      <c r="D405" s="136"/>
      <c r="E405" s="95"/>
      <c r="F405" s="96"/>
      <c r="G405" s="688"/>
      <c r="H405" s="256"/>
      <c r="I405" s="797">
        <f t="shared" si="80"/>
        <v>0</v>
      </c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641"/>
    </row>
    <row r="406" spans="1:22" hidden="1" outlineLevel="1">
      <c r="A406" s="354"/>
      <c r="B406" s="354"/>
      <c r="C406" s="121"/>
      <c r="D406" s="136"/>
      <c r="E406" s="95"/>
      <c r="F406" s="96"/>
      <c r="G406" s="688"/>
      <c r="H406" s="256"/>
      <c r="I406" s="797">
        <f t="shared" si="80"/>
        <v>0</v>
      </c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641"/>
    </row>
    <row r="407" spans="1:22" hidden="1" outlineLevel="1">
      <c r="A407" s="354"/>
      <c r="B407" s="354"/>
      <c r="C407" s="121"/>
      <c r="D407" s="136"/>
      <c r="E407" s="95"/>
      <c r="F407" s="96"/>
      <c r="G407" s="688"/>
      <c r="H407" s="256"/>
      <c r="I407" s="797">
        <f t="shared" si="80"/>
        <v>0</v>
      </c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641"/>
    </row>
    <row r="408" spans="1:22" hidden="1" outlineLevel="1">
      <c r="A408" s="354"/>
      <c r="B408" s="354"/>
      <c r="C408" s="121"/>
      <c r="D408" s="136"/>
      <c r="E408" s="368"/>
      <c r="F408" s="369"/>
      <c r="G408" s="738"/>
      <c r="H408" s="338"/>
      <c r="I408" s="797">
        <f t="shared" si="80"/>
        <v>0</v>
      </c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641"/>
    </row>
    <row r="409" spans="1:22" hidden="1" outlineLevel="1">
      <c r="A409" s="354"/>
      <c r="B409" s="354"/>
      <c r="C409" s="121"/>
      <c r="D409" s="136"/>
      <c r="E409" s="368"/>
      <c r="F409" s="369"/>
      <c r="G409" s="738"/>
      <c r="H409" s="338"/>
      <c r="I409" s="797">
        <f t="shared" si="80"/>
        <v>0</v>
      </c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641"/>
    </row>
    <row r="410" spans="1:22" hidden="1" outlineLevel="1">
      <c r="A410" s="354"/>
      <c r="B410" s="354"/>
      <c r="C410" s="121"/>
      <c r="D410" s="136"/>
      <c r="E410" s="95"/>
      <c r="F410" s="96"/>
      <c r="G410" s="688"/>
      <c r="H410" s="256"/>
      <c r="I410" s="797">
        <f t="shared" si="80"/>
        <v>0</v>
      </c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641"/>
    </row>
    <row r="411" spans="1:22" hidden="1" outlineLevel="1">
      <c r="A411" s="354"/>
      <c r="B411" s="354"/>
      <c r="C411" s="121"/>
      <c r="D411" s="136"/>
      <c r="E411" s="336"/>
      <c r="F411" s="337"/>
      <c r="G411" s="738"/>
      <c r="H411" s="338"/>
      <c r="I411" s="797">
        <f t="shared" si="80"/>
        <v>0</v>
      </c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641"/>
    </row>
    <row r="412" spans="1:22" s="144" customFormat="1" ht="60.75" outlineLevel="1">
      <c r="A412" s="15">
        <v>1217670</v>
      </c>
      <c r="B412" s="15" t="s">
        <v>370</v>
      </c>
      <c r="C412" s="15" t="s">
        <v>139</v>
      </c>
      <c r="D412" s="370" t="s">
        <v>371</v>
      </c>
      <c r="E412" s="323"/>
      <c r="F412" s="324"/>
      <c r="G412" s="735"/>
      <c r="H412" s="325"/>
      <c r="I412" s="782">
        <f t="shared" si="80"/>
        <v>12185000</v>
      </c>
      <c r="J412" s="18">
        <f>J413</f>
        <v>12185000</v>
      </c>
      <c r="K412" s="18">
        <f t="shared" ref="K412:U412" si="81">K413</f>
        <v>0</v>
      </c>
      <c r="L412" s="18">
        <f t="shared" si="81"/>
        <v>0</v>
      </c>
      <c r="M412" s="18">
        <f t="shared" si="81"/>
        <v>0</v>
      </c>
      <c r="N412" s="18">
        <f t="shared" si="81"/>
        <v>0</v>
      </c>
      <c r="O412" s="18">
        <f t="shared" si="81"/>
        <v>0</v>
      </c>
      <c r="P412" s="18">
        <f t="shared" si="81"/>
        <v>0</v>
      </c>
      <c r="Q412" s="18">
        <f t="shared" si="81"/>
        <v>0</v>
      </c>
      <c r="R412" s="18">
        <f t="shared" si="81"/>
        <v>0</v>
      </c>
      <c r="S412" s="18">
        <f t="shared" si="81"/>
        <v>0</v>
      </c>
      <c r="T412" s="18">
        <f t="shared" si="81"/>
        <v>0</v>
      </c>
      <c r="U412" s="18">
        <f t="shared" si="81"/>
        <v>0</v>
      </c>
      <c r="V412" s="636"/>
    </row>
    <row r="413" spans="1:22" s="61" customFormat="1" ht="61.5" outlineLevel="1">
      <c r="A413" s="55">
        <v>3210</v>
      </c>
      <c r="B413" s="55"/>
      <c r="C413" s="55"/>
      <c r="D413" s="331" t="s">
        <v>261</v>
      </c>
      <c r="E413" s="360"/>
      <c r="F413" s="58"/>
      <c r="G413" s="743"/>
      <c r="H413" s="361"/>
      <c r="I413" s="780">
        <f t="shared" si="80"/>
        <v>12185000</v>
      </c>
      <c r="J413" s="60">
        <f t="shared" ref="J413:U413" si="82">SUM(J414:J419)</f>
        <v>12185000</v>
      </c>
      <c r="K413" s="60">
        <f t="shared" si="82"/>
        <v>0</v>
      </c>
      <c r="L413" s="60">
        <f t="shared" si="82"/>
        <v>0</v>
      </c>
      <c r="M413" s="60">
        <f t="shared" si="82"/>
        <v>0</v>
      </c>
      <c r="N413" s="60">
        <f t="shared" si="82"/>
        <v>0</v>
      </c>
      <c r="O413" s="60">
        <f t="shared" si="82"/>
        <v>0</v>
      </c>
      <c r="P413" s="60">
        <f t="shared" si="82"/>
        <v>0</v>
      </c>
      <c r="Q413" s="60">
        <f t="shared" si="82"/>
        <v>0</v>
      </c>
      <c r="R413" s="60">
        <f t="shared" si="82"/>
        <v>0</v>
      </c>
      <c r="S413" s="60">
        <f t="shared" si="82"/>
        <v>0</v>
      </c>
      <c r="T413" s="60">
        <f t="shared" si="82"/>
        <v>0</v>
      </c>
      <c r="U413" s="60">
        <f t="shared" si="82"/>
        <v>0</v>
      </c>
      <c r="V413" s="639"/>
    </row>
    <row r="414" spans="1:22" s="67" customFormat="1" outlineLevel="1">
      <c r="A414" s="114"/>
      <c r="B414" s="114"/>
      <c r="C414" s="114"/>
      <c r="D414" s="115"/>
      <c r="E414" s="186" t="s">
        <v>372</v>
      </c>
      <c r="F414" s="187"/>
      <c r="G414" s="696"/>
      <c r="H414" s="371"/>
      <c r="I414" s="796">
        <f t="shared" si="80"/>
        <v>167000</v>
      </c>
      <c r="J414" s="66">
        <v>167000</v>
      </c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59"/>
    </row>
    <row r="415" spans="1:22" s="67" customFormat="1" outlineLevel="1">
      <c r="A415" s="114"/>
      <c r="B415" s="114"/>
      <c r="C415" s="114"/>
      <c r="D415" s="115"/>
      <c r="E415" s="186" t="s">
        <v>373</v>
      </c>
      <c r="F415" s="187"/>
      <c r="G415" s="696"/>
      <c r="H415" s="371"/>
      <c r="I415" s="796">
        <f t="shared" si="80"/>
        <v>167000</v>
      </c>
      <c r="J415" s="66">
        <v>167000</v>
      </c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59"/>
    </row>
    <row r="416" spans="1:22" s="67" customFormat="1" ht="37.5" outlineLevel="1">
      <c r="A416" s="114"/>
      <c r="B416" s="114"/>
      <c r="C416" s="114"/>
      <c r="D416" s="115"/>
      <c r="E416" s="186" t="s">
        <v>374</v>
      </c>
      <c r="F416" s="187"/>
      <c r="G416" s="696"/>
      <c r="H416" s="371"/>
      <c r="I416" s="796">
        <f t="shared" si="80"/>
        <v>167000</v>
      </c>
      <c r="J416" s="66">
        <v>167000</v>
      </c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59"/>
    </row>
    <row r="417" spans="1:22" s="67" customFormat="1" outlineLevel="1">
      <c r="A417" s="114"/>
      <c r="B417" s="114"/>
      <c r="C417" s="114"/>
      <c r="D417" s="115"/>
      <c r="E417" s="186" t="s">
        <v>375</v>
      </c>
      <c r="F417" s="187"/>
      <c r="G417" s="696"/>
      <c r="H417" s="371"/>
      <c r="I417" s="796">
        <f t="shared" si="80"/>
        <v>167000</v>
      </c>
      <c r="J417" s="66">
        <v>167000</v>
      </c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59"/>
    </row>
    <row r="418" spans="1:22" s="67" customFormat="1" outlineLevel="1">
      <c r="A418" s="114"/>
      <c r="B418" s="114"/>
      <c r="C418" s="114"/>
      <c r="D418" s="115"/>
      <c r="E418" s="186" t="s">
        <v>376</v>
      </c>
      <c r="F418" s="187"/>
      <c r="G418" s="696"/>
      <c r="H418" s="371"/>
      <c r="I418" s="796">
        <f t="shared" si="80"/>
        <v>6017000</v>
      </c>
      <c r="J418" s="66">
        <f>167000+5850000</f>
        <v>6017000</v>
      </c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59"/>
    </row>
    <row r="419" spans="1:22" s="67" customFormat="1" ht="37.5" outlineLevel="1">
      <c r="A419" s="114"/>
      <c r="B419" s="114"/>
      <c r="C419" s="114"/>
      <c r="D419" s="115"/>
      <c r="E419" s="186" t="s">
        <v>377</v>
      </c>
      <c r="F419" s="187"/>
      <c r="G419" s="696"/>
      <c r="H419" s="371"/>
      <c r="I419" s="796">
        <f t="shared" si="80"/>
        <v>5500000</v>
      </c>
      <c r="J419" s="66">
        <v>5500000</v>
      </c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59"/>
    </row>
    <row r="420" spans="1:22" s="20" customFormat="1" ht="81" outlineLevel="1">
      <c r="A420" s="15" t="s">
        <v>378</v>
      </c>
      <c r="B420" s="15" t="s">
        <v>138</v>
      </c>
      <c r="C420" s="15" t="s">
        <v>139</v>
      </c>
      <c r="D420" s="359" t="s">
        <v>140</v>
      </c>
      <c r="E420" s="372"/>
      <c r="F420" s="373"/>
      <c r="G420" s="745"/>
      <c r="H420" s="375"/>
      <c r="I420" s="782">
        <f t="shared" si="80"/>
        <v>340342</v>
      </c>
      <c r="J420" s="19">
        <f>J421+J424</f>
        <v>0</v>
      </c>
      <c r="K420" s="19">
        <f t="shared" ref="K420:U420" si="83">K421+K424</f>
        <v>0</v>
      </c>
      <c r="L420" s="19">
        <f t="shared" si="83"/>
        <v>340342</v>
      </c>
      <c r="M420" s="19">
        <f t="shared" si="83"/>
        <v>0</v>
      </c>
      <c r="N420" s="19">
        <f t="shared" si="83"/>
        <v>0</v>
      </c>
      <c r="O420" s="19">
        <f t="shared" si="83"/>
        <v>0</v>
      </c>
      <c r="P420" s="19">
        <f t="shared" si="83"/>
        <v>0</v>
      </c>
      <c r="Q420" s="19">
        <f t="shared" si="83"/>
        <v>0</v>
      </c>
      <c r="R420" s="19">
        <f t="shared" si="83"/>
        <v>0</v>
      </c>
      <c r="S420" s="19">
        <f t="shared" si="83"/>
        <v>0</v>
      </c>
      <c r="T420" s="19">
        <f t="shared" si="83"/>
        <v>0</v>
      </c>
      <c r="U420" s="19">
        <f t="shared" si="83"/>
        <v>0</v>
      </c>
      <c r="V420" s="636"/>
    </row>
    <row r="421" spans="1:22" s="61" customFormat="1" ht="61.5" outlineLevel="1">
      <c r="A421" s="55">
        <v>3210</v>
      </c>
      <c r="B421" s="55"/>
      <c r="C421" s="55"/>
      <c r="D421" s="24" t="s">
        <v>261</v>
      </c>
      <c r="E421" s="376"/>
      <c r="F421" s="377"/>
      <c r="G421" s="746"/>
      <c r="H421" s="334"/>
      <c r="I421" s="780">
        <f t="shared" si="80"/>
        <v>340342</v>
      </c>
      <c r="J421" s="60">
        <f>SUM(J422:J423)</f>
        <v>0</v>
      </c>
      <c r="K421" s="60">
        <f t="shared" ref="K421:U421" si="84">SUM(K422:K423)</f>
        <v>0</v>
      </c>
      <c r="L421" s="60">
        <f t="shared" si="84"/>
        <v>340342</v>
      </c>
      <c r="M421" s="60">
        <f t="shared" si="84"/>
        <v>0</v>
      </c>
      <c r="N421" s="60">
        <f t="shared" si="84"/>
        <v>0</v>
      </c>
      <c r="O421" s="60">
        <f t="shared" si="84"/>
        <v>0</v>
      </c>
      <c r="P421" s="60">
        <f t="shared" si="84"/>
        <v>0</v>
      </c>
      <c r="Q421" s="60">
        <f t="shared" si="84"/>
        <v>0</v>
      </c>
      <c r="R421" s="60">
        <f t="shared" si="84"/>
        <v>0</v>
      </c>
      <c r="S421" s="60">
        <f t="shared" si="84"/>
        <v>0</v>
      </c>
      <c r="T421" s="60">
        <f t="shared" si="84"/>
        <v>0</v>
      </c>
      <c r="U421" s="60">
        <f t="shared" si="84"/>
        <v>0</v>
      </c>
      <c r="V421" s="639"/>
    </row>
    <row r="422" spans="1:22" s="366" customFormat="1" ht="76.5" outlineLevel="1">
      <c r="A422" s="362"/>
      <c r="B422" s="362"/>
      <c r="C422" s="362"/>
      <c r="D422" s="136"/>
      <c r="E422" s="105" t="s">
        <v>379</v>
      </c>
      <c r="F422" s="106">
        <v>2020</v>
      </c>
      <c r="G422" s="680">
        <v>680684</v>
      </c>
      <c r="H422" s="838">
        <v>0</v>
      </c>
      <c r="I422" s="810">
        <f t="shared" si="80"/>
        <v>340342</v>
      </c>
      <c r="J422" s="222"/>
      <c r="K422" s="222"/>
      <c r="L422" s="222">
        <v>340342</v>
      </c>
      <c r="M422" s="222"/>
      <c r="N422" s="222"/>
      <c r="O422" s="222"/>
      <c r="P422" s="222"/>
      <c r="Q422" s="222"/>
      <c r="R422" s="222"/>
      <c r="S422" s="222"/>
      <c r="T422" s="222"/>
      <c r="U422" s="222"/>
      <c r="V422" s="629">
        <v>100</v>
      </c>
    </row>
    <row r="423" spans="1:22" s="351" customFormat="1" hidden="1" outlineLevel="1">
      <c r="A423" s="350"/>
      <c r="B423" s="350"/>
      <c r="C423" s="350"/>
      <c r="D423" s="162"/>
      <c r="E423" s="147"/>
      <c r="F423" s="148"/>
      <c r="G423" s="688"/>
      <c r="H423" s="839"/>
      <c r="I423" s="800">
        <f t="shared" si="80"/>
        <v>0</v>
      </c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627"/>
    </row>
    <row r="424" spans="1:22" ht="40.5" hidden="1" outlineLevel="1">
      <c r="A424" s="121">
        <v>3122</v>
      </c>
      <c r="B424" s="121"/>
      <c r="C424" s="121"/>
      <c r="D424" s="353" t="s">
        <v>328</v>
      </c>
      <c r="E424" s="186"/>
      <c r="F424" s="187"/>
      <c r="G424" s="696"/>
      <c r="H424" s="840"/>
      <c r="I424" s="797">
        <f t="shared" si="80"/>
        <v>0</v>
      </c>
      <c r="J424" s="74">
        <f>SUM(J425)</f>
        <v>0</v>
      </c>
      <c r="K424" s="74">
        <f t="shared" ref="K424:U424" si="85">SUM(K425)</f>
        <v>0</v>
      </c>
      <c r="L424" s="74">
        <f t="shared" si="85"/>
        <v>0</v>
      </c>
      <c r="M424" s="74">
        <f t="shared" si="85"/>
        <v>0</v>
      </c>
      <c r="N424" s="74">
        <f t="shared" si="85"/>
        <v>0</v>
      </c>
      <c r="O424" s="74">
        <f t="shared" si="85"/>
        <v>0</v>
      </c>
      <c r="P424" s="74">
        <f t="shared" si="85"/>
        <v>0</v>
      </c>
      <c r="Q424" s="74">
        <f t="shared" si="85"/>
        <v>0</v>
      </c>
      <c r="R424" s="74">
        <f t="shared" si="85"/>
        <v>0</v>
      </c>
      <c r="S424" s="74">
        <f t="shared" si="85"/>
        <v>0</v>
      </c>
      <c r="T424" s="74">
        <f t="shared" si="85"/>
        <v>0</v>
      </c>
      <c r="U424" s="74">
        <f t="shared" si="85"/>
        <v>0</v>
      </c>
      <c r="V424" s="625"/>
    </row>
    <row r="425" spans="1:22" hidden="1" outlineLevel="1">
      <c r="A425" s="121"/>
      <c r="B425" s="121"/>
      <c r="C425" s="121"/>
      <c r="D425" s="122"/>
      <c r="E425" s="379"/>
      <c r="F425" s="380"/>
      <c r="G425" s="703"/>
      <c r="H425" s="841"/>
      <c r="I425" s="797">
        <f t="shared" si="80"/>
        <v>0</v>
      </c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625"/>
    </row>
    <row r="426" spans="1:22" s="20" customFormat="1" ht="60.75" outlineLevel="1">
      <c r="A426" s="15">
        <v>1217310</v>
      </c>
      <c r="B426" s="15" t="s">
        <v>149</v>
      </c>
      <c r="C426" s="15" t="s">
        <v>150</v>
      </c>
      <c r="D426" s="213" t="s">
        <v>380</v>
      </c>
      <c r="E426" s="381"/>
      <c r="F426" s="382"/>
      <c r="G426" s="747"/>
      <c r="H426" s="842"/>
      <c r="I426" s="782">
        <f t="shared" si="80"/>
        <v>18761794</v>
      </c>
      <c r="J426" s="19">
        <f>J427+J455</f>
        <v>4155951</v>
      </c>
      <c r="K426" s="19">
        <f t="shared" ref="K426:U426" si="86">K427+K455</f>
        <v>2215489</v>
      </c>
      <c r="L426" s="19">
        <f t="shared" si="86"/>
        <v>12390354</v>
      </c>
      <c r="M426" s="19">
        <f t="shared" si="86"/>
        <v>0</v>
      </c>
      <c r="N426" s="19">
        <f t="shared" si="86"/>
        <v>0</v>
      </c>
      <c r="O426" s="19">
        <f t="shared" si="86"/>
        <v>0</v>
      </c>
      <c r="P426" s="19">
        <f t="shared" si="86"/>
        <v>0</v>
      </c>
      <c r="Q426" s="19">
        <f t="shared" si="86"/>
        <v>0</v>
      </c>
      <c r="R426" s="19">
        <f t="shared" si="86"/>
        <v>0</v>
      </c>
      <c r="S426" s="19">
        <f t="shared" si="86"/>
        <v>0</v>
      </c>
      <c r="T426" s="19">
        <f t="shared" si="86"/>
        <v>0</v>
      </c>
      <c r="U426" s="19">
        <f t="shared" si="86"/>
        <v>0</v>
      </c>
      <c r="V426" s="622"/>
    </row>
    <row r="427" spans="1:22" s="385" customFormat="1" ht="61.5" outlineLevel="1">
      <c r="A427" s="55">
        <v>3210</v>
      </c>
      <c r="B427" s="55"/>
      <c r="C427" s="55"/>
      <c r="D427" s="24" t="s">
        <v>261</v>
      </c>
      <c r="E427" s="376"/>
      <c r="F427" s="377"/>
      <c r="G427" s="746"/>
      <c r="H427" s="843"/>
      <c r="I427" s="811">
        <f t="shared" si="80"/>
        <v>18761794</v>
      </c>
      <c r="J427" s="384">
        <f>SUM(J428:J454)</f>
        <v>4155951</v>
      </c>
      <c r="K427" s="384">
        <f t="shared" ref="K427:U427" si="87">SUM(K428:K454)</f>
        <v>2215489</v>
      </c>
      <c r="L427" s="384">
        <f t="shared" si="87"/>
        <v>12390354</v>
      </c>
      <c r="M427" s="384">
        <f t="shared" si="87"/>
        <v>0</v>
      </c>
      <c r="N427" s="384">
        <f t="shared" si="87"/>
        <v>0</v>
      </c>
      <c r="O427" s="384">
        <f t="shared" si="87"/>
        <v>0</v>
      </c>
      <c r="P427" s="384">
        <f t="shared" si="87"/>
        <v>0</v>
      </c>
      <c r="Q427" s="384">
        <f t="shared" si="87"/>
        <v>0</v>
      </c>
      <c r="R427" s="384">
        <f t="shared" si="87"/>
        <v>0</v>
      </c>
      <c r="S427" s="384">
        <f t="shared" si="87"/>
        <v>0</v>
      </c>
      <c r="T427" s="384">
        <f t="shared" si="87"/>
        <v>0</v>
      </c>
      <c r="U427" s="384">
        <f t="shared" si="87"/>
        <v>0</v>
      </c>
      <c r="V427" s="631"/>
    </row>
    <row r="428" spans="1:22" s="67" customFormat="1" ht="37.5" outlineLevel="1">
      <c r="A428" s="362"/>
      <c r="B428" s="362"/>
      <c r="C428" s="362"/>
      <c r="D428" s="136"/>
      <c r="E428" s="105" t="s">
        <v>381</v>
      </c>
      <c r="F428" s="106">
        <v>2020</v>
      </c>
      <c r="G428" s="680">
        <v>97140</v>
      </c>
      <c r="H428" s="838">
        <v>0</v>
      </c>
      <c r="I428" s="796">
        <f t="shared" si="80"/>
        <v>97140</v>
      </c>
      <c r="J428" s="66">
        <v>97140</v>
      </c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24">
        <v>100</v>
      </c>
    </row>
    <row r="429" spans="1:22" s="67" customFormat="1" ht="54.75" customHeight="1" outlineLevel="1">
      <c r="A429" s="114"/>
      <c r="B429" s="114"/>
      <c r="C429" s="114"/>
      <c r="D429" s="115"/>
      <c r="E429" s="105" t="s">
        <v>382</v>
      </c>
      <c r="F429" s="106">
        <v>2020</v>
      </c>
      <c r="G429" s="680">
        <v>198932</v>
      </c>
      <c r="H429" s="838">
        <v>0</v>
      </c>
      <c r="I429" s="796">
        <f t="shared" si="80"/>
        <v>198932</v>
      </c>
      <c r="J429" s="66">
        <v>198932</v>
      </c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24">
        <v>100</v>
      </c>
    </row>
    <row r="430" spans="1:22" s="67" customFormat="1" ht="56.25" outlineLevel="1">
      <c r="A430" s="114"/>
      <c r="B430" s="114"/>
      <c r="C430" s="114"/>
      <c r="D430" s="115"/>
      <c r="E430" s="105" t="s">
        <v>383</v>
      </c>
      <c r="F430" s="106">
        <v>2020</v>
      </c>
      <c r="G430" s="680">
        <v>154039</v>
      </c>
      <c r="H430" s="838">
        <v>0</v>
      </c>
      <c r="I430" s="796">
        <f t="shared" si="80"/>
        <v>154039</v>
      </c>
      <c r="J430" s="66">
        <v>154039</v>
      </c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24">
        <v>100</v>
      </c>
    </row>
    <row r="431" spans="1:22" s="67" customFormat="1" ht="56.25" outlineLevel="1">
      <c r="A431" s="114"/>
      <c r="B431" s="114"/>
      <c r="C431" s="114"/>
      <c r="D431" s="115"/>
      <c r="E431" s="105" t="s">
        <v>384</v>
      </c>
      <c r="F431" s="106">
        <v>2020</v>
      </c>
      <c r="G431" s="680">
        <v>372700</v>
      </c>
      <c r="H431" s="838">
        <v>0</v>
      </c>
      <c r="I431" s="796">
        <f t="shared" si="80"/>
        <v>372700</v>
      </c>
      <c r="J431" s="66">
        <v>372700</v>
      </c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24">
        <v>100</v>
      </c>
    </row>
    <row r="432" spans="1:22" s="67" customFormat="1" ht="37.5" outlineLevel="1">
      <c r="A432" s="114"/>
      <c r="B432" s="114"/>
      <c r="C432" s="114"/>
      <c r="D432" s="115"/>
      <c r="E432" s="105" t="s">
        <v>385</v>
      </c>
      <c r="F432" s="106">
        <v>2020</v>
      </c>
      <c r="G432" s="680">
        <v>128000</v>
      </c>
      <c r="H432" s="838">
        <v>0</v>
      </c>
      <c r="I432" s="796">
        <f t="shared" si="80"/>
        <v>128000</v>
      </c>
      <c r="J432" s="66">
        <v>128000</v>
      </c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24">
        <v>100</v>
      </c>
    </row>
    <row r="433" spans="1:22" s="67" customFormat="1" ht="56.25" outlineLevel="1">
      <c r="A433" s="114"/>
      <c r="B433" s="114"/>
      <c r="C433" s="114"/>
      <c r="D433" s="115"/>
      <c r="E433" s="105" t="s">
        <v>386</v>
      </c>
      <c r="F433" s="106">
        <v>2020</v>
      </c>
      <c r="G433" s="680">
        <v>128000</v>
      </c>
      <c r="H433" s="838">
        <v>0</v>
      </c>
      <c r="I433" s="796">
        <f t="shared" si="80"/>
        <v>128000</v>
      </c>
      <c r="J433" s="66">
        <v>128000</v>
      </c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24">
        <v>100</v>
      </c>
    </row>
    <row r="434" spans="1:22" s="67" customFormat="1" ht="37.5" outlineLevel="1">
      <c r="A434" s="114"/>
      <c r="B434" s="114"/>
      <c r="C434" s="114"/>
      <c r="D434" s="115"/>
      <c r="E434" s="105" t="s">
        <v>387</v>
      </c>
      <c r="F434" s="106">
        <v>2020</v>
      </c>
      <c r="G434" s="680">
        <v>97140</v>
      </c>
      <c r="H434" s="838">
        <v>0</v>
      </c>
      <c r="I434" s="796">
        <f t="shared" si="80"/>
        <v>97140</v>
      </c>
      <c r="J434" s="66">
        <v>97140</v>
      </c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24">
        <v>100</v>
      </c>
    </row>
    <row r="435" spans="1:22" s="67" customFormat="1" ht="37.5" outlineLevel="1">
      <c r="A435" s="114"/>
      <c r="B435" s="114"/>
      <c r="C435" s="114"/>
      <c r="D435" s="115"/>
      <c r="E435" s="105" t="s">
        <v>388</v>
      </c>
      <c r="F435" s="106">
        <v>2020</v>
      </c>
      <c r="G435" s="680">
        <v>132570</v>
      </c>
      <c r="H435" s="838">
        <v>0</v>
      </c>
      <c r="I435" s="796">
        <f t="shared" si="80"/>
        <v>132570</v>
      </c>
      <c r="J435" s="66">
        <v>132570</v>
      </c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24">
        <v>100</v>
      </c>
    </row>
    <row r="436" spans="1:22" s="67" customFormat="1" ht="37.5" outlineLevel="1">
      <c r="A436" s="114"/>
      <c r="B436" s="114"/>
      <c r="C436" s="114"/>
      <c r="D436" s="115"/>
      <c r="E436" s="105" t="s">
        <v>389</v>
      </c>
      <c r="F436" s="106">
        <v>2020</v>
      </c>
      <c r="G436" s="680">
        <v>221371</v>
      </c>
      <c r="H436" s="838">
        <v>0</v>
      </c>
      <c r="I436" s="796">
        <f t="shared" si="80"/>
        <v>221371</v>
      </c>
      <c r="J436" s="66">
        <v>221371</v>
      </c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24">
        <v>100</v>
      </c>
    </row>
    <row r="437" spans="1:22" s="67" customFormat="1" ht="37.5" outlineLevel="1">
      <c r="A437" s="114"/>
      <c r="B437" s="114"/>
      <c r="C437" s="114"/>
      <c r="D437" s="115"/>
      <c r="E437" s="105" t="s">
        <v>390</v>
      </c>
      <c r="F437" s="106">
        <v>2020</v>
      </c>
      <c r="G437" s="680">
        <v>399775</v>
      </c>
      <c r="H437" s="838">
        <v>0</v>
      </c>
      <c r="I437" s="796">
        <f t="shared" si="80"/>
        <v>399775</v>
      </c>
      <c r="J437" s="66">
        <v>399775</v>
      </c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24">
        <v>100</v>
      </c>
    </row>
    <row r="438" spans="1:22" s="67" customFormat="1" ht="37.5" outlineLevel="1">
      <c r="A438" s="114"/>
      <c r="B438" s="114"/>
      <c r="C438" s="114"/>
      <c r="D438" s="115"/>
      <c r="E438" s="105" t="s">
        <v>391</v>
      </c>
      <c r="F438" s="106">
        <v>2020</v>
      </c>
      <c r="G438" s="680">
        <v>803468</v>
      </c>
      <c r="H438" s="838">
        <v>0</v>
      </c>
      <c r="I438" s="796">
        <f t="shared" si="80"/>
        <v>803468</v>
      </c>
      <c r="J438" s="66">
        <v>803468</v>
      </c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24">
        <v>100</v>
      </c>
    </row>
    <row r="439" spans="1:22" s="67" customFormat="1" ht="37.5" outlineLevel="1">
      <c r="A439" s="114"/>
      <c r="B439" s="114"/>
      <c r="C439" s="114"/>
      <c r="D439" s="115"/>
      <c r="E439" s="105" t="s">
        <v>392</v>
      </c>
      <c r="F439" s="106">
        <v>2020</v>
      </c>
      <c r="G439" s="680">
        <v>1422816</v>
      </c>
      <c r="H439" s="838">
        <v>0</v>
      </c>
      <c r="I439" s="796">
        <f t="shared" si="80"/>
        <v>1422816</v>
      </c>
      <c r="J439" s="66">
        <v>1422816</v>
      </c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24">
        <v>100</v>
      </c>
    </row>
    <row r="440" spans="1:22" s="67" customFormat="1" ht="37.5" outlineLevel="1">
      <c r="A440" s="114"/>
      <c r="B440" s="114"/>
      <c r="C440" s="114"/>
      <c r="D440" s="115"/>
      <c r="E440" s="105" t="s">
        <v>393</v>
      </c>
      <c r="F440" s="106">
        <v>2020</v>
      </c>
      <c r="G440" s="680">
        <v>1470089</v>
      </c>
      <c r="H440" s="838">
        <v>0</v>
      </c>
      <c r="I440" s="796">
        <f t="shared" si="80"/>
        <v>1470089</v>
      </c>
      <c r="J440" s="66"/>
      <c r="K440" s="66">
        <v>1470089</v>
      </c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24">
        <v>100</v>
      </c>
    </row>
    <row r="441" spans="1:22" s="67" customFormat="1" ht="37.5" outlineLevel="1">
      <c r="A441" s="114"/>
      <c r="B441" s="114"/>
      <c r="C441" s="114"/>
      <c r="D441" s="115"/>
      <c r="E441" s="105" t="s">
        <v>394</v>
      </c>
      <c r="F441" s="106">
        <v>2020</v>
      </c>
      <c r="G441" s="680">
        <v>372700</v>
      </c>
      <c r="H441" s="838">
        <v>0</v>
      </c>
      <c r="I441" s="796">
        <f t="shared" si="80"/>
        <v>372700</v>
      </c>
      <c r="J441" s="66"/>
      <c r="K441" s="66">
        <v>372700</v>
      </c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24">
        <v>100</v>
      </c>
    </row>
    <row r="442" spans="1:22" s="67" customFormat="1" ht="37.5" outlineLevel="1">
      <c r="A442" s="114"/>
      <c r="B442" s="114"/>
      <c r="C442" s="114"/>
      <c r="D442" s="115"/>
      <c r="E442" s="105" t="s">
        <v>395</v>
      </c>
      <c r="F442" s="106">
        <v>2020</v>
      </c>
      <c r="G442" s="680">
        <v>372700</v>
      </c>
      <c r="H442" s="838">
        <v>0</v>
      </c>
      <c r="I442" s="796">
        <f t="shared" si="80"/>
        <v>372700</v>
      </c>
      <c r="J442" s="66"/>
      <c r="K442" s="66">
        <v>372700</v>
      </c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24">
        <v>100</v>
      </c>
    </row>
    <row r="443" spans="1:22" s="67" customFormat="1" ht="56.25" outlineLevel="1">
      <c r="A443" s="114"/>
      <c r="B443" s="114"/>
      <c r="C443" s="114"/>
      <c r="D443" s="115"/>
      <c r="E443" s="105" t="s">
        <v>396</v>
      </c>
      <c r="F443" s="106">
        <v>2020</v>
      </c>
      <c r="G443" s="680">
        <v>1483659</v>
      </c>
      <c r="H443" s="838">
        <v>0</v>
      </c>
      <c r="I443" s="796">
        <f t="shared" si="80"/>
        <v>1483659</v>
      </c>
      <c r="J443" s="66"/>
      <c r="K443" s="66"/>
      <c r="L443" s="66">
        <v>1483659</v>
      </c>
      <c r="M443" s="66"/>
      <c r="N443" s="66"/>
      <c r="O443" s="66"/>
      <c r="P443" s="66"/>
      <c r="Q443" s="66"/>
      <c r="R443" s="66"/>
      <c r="S443" s="66"/>
      <c r="T443" s="66"/>
      <c r="U443" s="66"/>
      <c r="V443" s="624">
        <v>100</v>
      </c>
    </row>
    <row r="444" spans="1:22" s="67" customFormat="1" ht="37.5" outlineLevel="1">
      <c r="A444" s="114"/>
      <c r="B444" s="114"/>
      <c r="C444" s="114"/>
      <c r="D444" s="115"/>
      <c r="E444" s="105" t="s">
        <v>397</v>
      </c>
      <c r="F444" s="106">
        <v>2020</v>
      </c>
      <c r="G444" s="680">
        <v>533551</v>
      </c>
      <c r="H444" s="838">
        <v>0</v>
      </c>
      <c r="I444" s="796">
        <f t="shared" si="80"/>
        <v>533551</v>
      </c>
      <c r="J444" s="66"/>
      <c r="K444" s="66"/>
      <c r="L444" s="66">
        <v>533551</v>
      </c>
      <c r="M444" s="66"/>
      <c r="N444" s="66"/>
      <c r="O444" s="66"/>
      <c r="P444" s="66"/>
      <c r="Q444" s="66"/>
      <c r="R444" s="66"/>
      <c r="S444" s="66"/>
      <c r="T444" s="66"/>
      <c r="U444" s="66"/>
      <c r="V444" s="624">
        <v>100</v>
      </c>
    </row>
    <row r="445" spans="1:22" s="67" customFormat="1" ht="37.5" outlineLevel="1">
      <c r="A445" s="114"/>
      <c r="B445" s="114"/>
      <c r="C445" s="114"/>
      <c r="D445" s="115"/>
      <c r="E445" s="105" t="s">
        <v>398</v>
      </c>
      <c r="F445" s="106">
        <v>2020</v>
      </c>
      <c r="G445" s="680">
        <v>1499907</v>
      </c>
      <c r="H445" s="838">
        <v>0</v>
      </c>
      <c r="I445" s="796">
        <f t="shared" si="80"/>
        <v>1499907</v>
      </c>
      <c r="J445" s="66"/>
      <c r="K445" s="66"/>
      <c r="L445" s="66">
        <v>1499907</v>
      </c>
      <c r="M445" s="66"/>
      <c r="N445" s="66"/>
      <c r="O445" s="66"/>
      <c r="P445" s="66"/>
      <c r="Q445" s="66"/>
      <c r="R445" s="66"/>
      <c r="S445" s="66"/>
      <c r="T445" s="66"/>
      <c r="U445" s="66"/>
      <c r="V445" s="624">
        <v>100</v>
      </c>
    </row>
    <row r="446" spans="1:22" s="67" customFormat="1" ht="37.5" outlineLevel="1">
      <c r="A446" s="114"/>
      <c r="B446" s="114"/>
      <c r="C446" s="114"/>
      <c r="D446" s="115"/>
      <c r="E446" s="105" t="s">
        <v>399</v>
      </c>
      <c r="F446" s="106">
        <v>2020</v>
      </c>
      <c r="G446" s="680">
        <v>1499482</v>
      </c>
      <c r="H446" s="838">
        <v>0</v>
      </c>
      <c r="I446" s="796">
        <f t="shared" si="80"/>
        <v>1499482</v>
      </c>
      <c r="J446" s="66"/>
      <c r="K446" s="66"/>
      <c r="L446" s="66">
        <v>1499482</v>
      </c>
      <c r="M446" s="66"/>
      <c r="N446" s="66"/>
      <c r="O446" s="66"/>
      <c r="P446" s="66"/>
      <c r="Q446" s="66"/>
      <c r="R446" s="66"/>
      <c r="S446" s="66"/>
      <c r="T446" s="66"/>
      <c r="U446" s="66"/>
      <c r="V446" s="624">
        <v>100</v>
      </c>
    </row>
    <row r="447" spans="1:22" s="67" customFormat="1" ht="37.5" outlineLevel="1">
      <c r="A447" s="114"/>
      <c r="B447" s="114"/>
      <c r="C447" s="114"/>
      <c r="D447" s="115"/>
      <c r="E447" s="105" t="s">
        <v>400</v>
      </c>
      <c r="F447" s="106">
        <v>2020</v>
      </c>
      <c r="G447" s="680">
        <v>1490000</v>
      </c>
      <c r="H447" s="838">
        <v>0</v>
      </c>
      <c r="I447" s="796">
        <f t="shared" si="80"/>
        <v>1490000</v>
      </c>
      <c r="J447" s="66"/>
      <c r="K447" s="66"/>
      <c r="L447" s="66">
        <v>1490000</v>
      </c>
      <c r="M447" s="66"/>
      <c r="N447" s="66"/>
      <c r="O447" s="66"/>
      <c r="P447" s="66"/>
      <c r="Q447" s="66"/>
      <c r="R447" s="66"/>
      <c r="S447" s="66"/>
      <c r="T447" s="66"/>
      <c r="U447" s="66"/>
      <c r="V447" s="624">
        <v>100</v>
      </c>
    </row>
    <row r="448" spans="1:22" s="67" customFormat="1" ht="56.25" outlineLevel="1">
      <c r="A448" s="114"/>
      <c r="B448" s="114"/>
      <c r="C448" s="114"/>
      <c r="D448" s="115"/>
      <c r="E448" s="105" t="s">
        <v>401</v>
      </c>
      <c r="F448" s="106">
        <v>2020</v>
      </c>
      <c r="G448" s="680">
        <v>44693</v>
      </c>
      <c r="H448" s="838">
        <v>0</v>
      </c>
      <c r="I448" s="796">
        <f t="shared" si="80"/>
        <v>44693</v>
      </c>
      <c r="J448" s="66"/>
      <c r="K448" s="66"/>
      <c r="L448" s="66">
        <v>44693</v>
      </c>
      <c r="M448" s="66"/>
      <c r="N448" s="66"/>
      <c r="O448" s="66"/>
      <c r="P448" s="66"/>
      <c r="Q448" s="66"/>
      <c r="R448" s="66"/>
      <c r="S448" s="66"/>
      <c r="T448" s="66"/>
      <c r="U448" s="66"/>
      <c r="V448" s="624">
        <v>100</v>
      </c>
    </row>
    <row r="449" spans="1:22" s="67" customFormat="1" ht="56.25" outlineLevel="1">
      <c r="A449" s="114"/>
      <c r="B449" s="114"/>
      <c r="C449" s="114"/>
      <c r="D449" s="115"/>
      <c r="E449" s="105" t="s">
        <v>402</v>
      </c>
      <c r="F449" s="106">
        <v>2020</v>
      </c>
      <c r="G449" s="680">
        <v>1475689</v>
      </c>
      <c r="H449" s="838">
        <v>0</v>
      </c>
      <c r="I449" s="796">
        <f t="shared" si="80"/>
        <v>1475689</v>
      </c>
      <c r="J449" s="66"/>
      <c r="K449" s="66"/>
      <c r="L449" s="66">
        <v>1475689</v>
      </c>
      <c r="M449" s="66"/>
      <c r="N449" s="66"/>
      <c r="O449" s="66"/>
      <c r="P449" s="66"/>
      <c r="Q449" s="66"/>
      <c r="R449" s="66"/>
      <c r="S449" s="66"/>
      <c r="T449" s="66"/>
      <c r="U449" s="66"/>
      <c r="V449" s="624">
        <v>100</v>
      </c>
    </row>
    <row r="450" spans="1:22" s="67" customFormat="1" ht="37.5" outlineLevel="1">
      <c r="A450" s="114"/>
      <c r="B450" s="114"/>
      <c r="C450" s="114"/>
      <c r="D450" s="115"/>
      <c r="E450" s="105" t="s">
        <v>403</v>
      </c>
      <c r="F450" s="106">
        <v>2020</v>
      </c>
      <c r="G450" s="680">
        <v>1372059</v>
      </c>
      <c r="H450" s="838">
        <v>0</v>
      </c>
      <c r="I450" s="796">
        <f t="shared" si="80"/>
        <v>1372059</v>
      </c>
      <c r="J450" s="66"/>
      <c r="K450" s="66"/>
      <c r="L450" s="66">
        <v>1372059</v>
      </c>
      <c r="M450" s="66"/>
      <c r="N450" s="66"/>
      <c r="O450" s="66"/>
      <c r="P450" s="66"/>
      <c r="Q450" s="66"/>
      <c r="R450" s="66"/>
      <c r="S450" s="66"/>
      <c r="T450" s="66"/>
      <c r="U450" s="66"/>
      <c r="V450" s="624">
        <v>100</v>
      </c>
    </row>
    <row r="451" spans="1:22" s="67" customFormat="1" ht="56.25" outlineLevel="1">
      <c r="A451" s="114"/>
      <c r="B451" s="114"/>
      <c r="C451" s="114"/>
      <c r="D451" s="115"/>
      <c r="E451" s="105" t="s">
        <v>404</v>
      </c>
      <c r="F451" s="106">
        <v>2020</v>
      </c>
      <c r="G451" s="680">
        <v>372700</v>
      </c>
      <c r="H451" s="838">
        <v>0</v>
      </c>
      <c r="I451" s="796">
        <f t="shared" si="80"/>
        <v>372700</v>
      </c>
      <c r="J451" s="66"/>
      <c r="K451" s="66"/>
      <c r="L451" s="66">
        <v>372700</v>
      </c>
      <c r="M451" s="66"/>
      <c r="N451" s="66"/>
      <c r="O451" s="66"/>
      <c r="P451" s="66"/>
      <c r="Q451" s="66"/>
      <c r="R451" s="66"/>
      <c r="S451" s="66"/>
      <c r="T451" s="66"/>
      <c r="U451" s="66"/>
      <c r="V451" s="624">
        <v>100</v>
      </c>
    </row>
    <row r="452" spans="1:22" s="67" customFormat="1" ht="56.25" outlineLevel="1">
      <c r="A452" s="114"/>
      <c r="B452" s="114"/>
      <c r="C452" s="114"/>
      <c r="D452" s="115"/>
      <c r="E452" s="105" t="s">
        <v>405</v>
      </c>
      <c r="F452" s="106">
        <v>2020</v>
      </c>
      <c r="G452" s="680">
        <v>372700</v>
      </c>
      <c r="H452" s="838">
        <v>0</v>
      </c>
      <c r="I452" s="796">
        <f t="shared" si="80"/>
        <v>372700</v>
      </c>
      <c r="J452" s="66"/>
      <c r="K452" s="66"/>
      <c r="L452" s="66">
        <v>372700</v>
      </c>
      <c r="M452" s="66"/>
      <c r="N452" s="66"/>
      <c r="O452" s="66"/>
      <c r="P452" s="66"/>
      <c r="Q452" s="66"/>
      <c r="R452" s="66"/>
      <c r="S452" s="66"/>
      <c r="T452" s="66"/>
      <c r="U452" s="66"/>
      <c r="V452" s="624">
        <v>100</v>
      </c>
    </row>
    <row r="453" spans="1:22" s="67" customFormat="1" ht="37.5" outlineLevel="1">
      <c r="A453" s="114"/>
      <c r="B453" s="114"/>
      <c r="C453" s="114"/>
      <c r="D453" s="115"/>
      <c r="E453" s="105" t="s">
        <v>406</v>
      </c>
      <c r="F453" s="106">
        <v>2020</v>
      </c>
      <c r="G453" s="680">
        <v>746100</v>
      </c>
      <c r="H453" s="838">
        <v>0</v>
      </c>
      <c r="I453" s="796">
        <f t="shared" si="80"/>
        <v>746100</v>
      </c>
      <c r="J453" s="66"/>
      <c r="K453" s="66"/>
      <c r="L453" s="66">
        <v>746100</v>
      </c>
      <c r="M453" s="66"/>
      <c r="N453" s="66"/>
      <c r="O453" s="66"/>
      <c r="P453" s="66"/>
      <c r="Q453" s="66"/>
      <c r="R453" s="66"/>
      <c r="S453" s="66"/>
      <c r="T453" s="66"/>
      <c r="U453" s="66"/>
      <c r="V453" s="624">
        <v>100</v>
      </c>
    </row>
    <row r="454" spans="1:22" s="67" customFormat="1" ht="37.5" outlineLevel="1">
      <c r="A454" s="114"/>
      <c r="B454" s="114"/>
      <c r="C454" s="114"/>
      <c r="D454" s="115"/>
      <c r="E454" s="105" t="s">
        <v>407</v>
      </c>
      <c r="F454" s="106">
        <v>2020</v>
      </c>
      <c r="G454" s="680">
        <v>1499814</v>
      </c>
      <c r="H454" s="838">
        <v>0</v>
      </c>
      <c r="I454" s="796">
        <f t="shared" si="80"/>
        <v>1499814</v>
      </c>
      <c r="J454" s="66"/>
      <c r="K454" s="66"/>
      <c r="L454" s="66">
        <v>1499814</v>
      </c>
      <c r="M454" s="66"/>
      <c r="N454" s="66"/>
      <c r="O454" s="66"/>
      <c r="P454" s="66"/>
      <c r="Q454" s="66"/>
      <c r="R454" s="66"/>
      <c r="S454" s="66"/>
      <c r="T454" s="66"/>
      <c r="U454" s="66"/>
      <c r="V454" s="624">
        <v>100</v>
      </c>
    </row>
    <row r="455" spans="1:22" ht="40.5" hidden="1" outlineLevel="1">
      <c r="A455" s="121">
        <v>3132</v>
      </c>
      <c r="B455" s="121"/>
      <c r="C455" s="121"/>
      <c r="D455" s="136" t="s">
        <v>356</v>
      </c>
      <c r="E455" s="147"/>
      <c r="F455" s="148"/>
      <c r="G455" s="688"/>
      <c r="H455" s="256"/>
      <c r="I455" s="797">
        <f t="shared" si="80"/>
        <v>0</v>
      </c>
      <c r="J455" s="74">
        <f>SUM(J456)</f>
        <v>0</v>
      </c>
      <c r="K455" s="74">
        <f t="shared" ref="K455:U455" si="88">SUM(K456)</f>
        <v>0</v>
      </c>
      <c r="L455" s="74">
        <f t="shared" si="88"/>
        <v>0</v>
      </c>
      <c r="M455" s="74">
        <f t="shared" si="88"/>
        <v>0</v>
      </c>
      <c r="N455" s="74">
        <f t="shared" si="88"/>
        <v>0</v>
      </c>
      <c r="O455" s="74">
        <f t="shared" si="88"/>
        <v>0</v>
      </c>
      <c r="P455" s="74">
        <f t="shared" si="88"/>
        <v>0</v>
      </c>
      <c r="Q455" s="74">
        <f t="shared" si="88"/>
        <v>0</v>
      </c>
      <c r="R455" s="74">
        <f t="shared" si="88"/>
        <v>0</v>
      </c>
      <c r="S455" s="74">
        <f t="shared" si="88"/>
        <v>0</v>
      </c>
      <c r="T455" s="74">
        <f t="shared" si="88"/>
        <v>0</v>
      </c>
      <c r="U455" s="74">
        <f t="shared" si="88"/>
        <v>0</v>
      </c>
      <c r="V455" s="641"/>
    </row>
    <row r="456" spans="1:22" hidden="1" outlineLevel="1">
      <c r="A456" s="121"/>
      <c r="B456" s="121"/>
      <c r="C456" s="121"/>
      <c r="D456" s="122"/>
      <c r="E456" s="265"/>
      <c r="F456" s="266"/>
      <c r="G456" s="682"/>
      <c r="H456" s="197"/>
      <c r="I456" s="797">
        <f t="shared" si="80"/>
        <v>0</v>
      </c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641"/>
    </row>
    <row r="457" spans="1:22" ht="40.5" hidden="1" outlineLevel="1">
      <c r="A457" s="149" t="s">
        <v>408</v>
      </c>
      <c r="B457" s="149"/>
      <c r="C457" s="121"/>
      <c r="D457" s="345" t="s">
        <v>409</v>
      </c>
      <c r="E457" s="386"/>
      <c r="F457" s="387"/>
      <c r="G457" s="748"/>
      <c r="H457" s="389"/>
      <c r="I457" s="748">
        <f t="shared" si="80"/>
        <v>0</v>
      </c>
      <c r="J457" s="390">
        <f>J458</f>
        <v>0</v>
      </c>
      <c r="K457" s="390">
        <f t="shared" ref="K457:U457" si="89">K458</f>
        <v>0</v>
      </c>
      <c r="L457" s="390">
        <f t="shared" si="89"/>
        <v>0</v>
      </c>
      <c r="M457" s="390">
        <f t="shared" si="89"/>
        <v>0</v>
      </c>
      <c r="N457" s="390">
        <f t="shared" si="89"/>
        <v>0</v>
      </c>
      <c r="O457" s="390">
        <f t="shared" si="89"/>
        <v>0</v>
      </c>
      <c r="P457" s="390">
        <f t="shared" si="89"/>
        <v>0</v>
      </c>
      <c r="Q457" s="390">
        <f t="shared" si="89"/>
        <v>0</v>
      </c>
      <c r="R457" s="390">
        <f t="shared" si="89"/>
        <v>0</v>
      </c>
      <c r="S457" s="390">
        <f t="shared" si="89"/>
        <v>0</v>
      </c>
      <c r="T457" s="390">
        <f t="shared" si="89"/>
        <v>0</v>
      </c>
      <c r="U457" s="388">
        <f t="shared" si="89"/>
        <v>0</v>
      </c>
      <c r="V457" s="661"/>
    </row>
    <row r="458" spans="1:22" ht="60.75" hidden="1" outlineLevel="1">
      <c r="A458" s="121">
        <v>3210</v>
      </c>
      <c r="B458" s="121"/>
      <c r="C458" s="121"/>
      <c r="D458" s="136" t="s">
        <v>261</v>
      </c>
      <c r="E458" s="147"/>
      <c r="F458" s="148"/>
      <c r="G458" s="688"/>
      <c r="H458" s="256"/>
      <c r="I458" s="797">
        <f t="shared" si="80"/>
        <v>0</v>
      </c>
      <c r="J458" s="74">
        <f>SUM(J459:J460)</f>
        <v>0</v>
      </c>
      <c r="K458" s="74">
        <f t="shared" ref="K458:U458" si="90">SUM(K459:K460)</f>
        <v>0</v>
      </c>
      <c r="L458" s="74">
        <f t="shared" si="90"/>
        <v>0</v>
      </c>
      <c r="M458" s="74">
        <f t="shared" si="90"/>
        <v>0</v>
      </c>
      <c r="N458" s="74">
        <f t="shared" si="90"/>
        <v>0</v>
      </c>
      <c r="O458" s="74">
        <f t="shared" si="90"/>
        <v>0</v>
      </c>
      <c r="P458" s="74">
        <f t="shared" si="90"/>
        <v>0</v>
      </c>
      <c r="Q458" s="74">
        <f t="shared" si="90"/>
        <v>0</v>
      </c>
      <c r="R458" s="74">
        <f t="shared" si="90"/>
        <v>0</v>
      </c>
      <c r="S458" s="74">
        <f t="shared" si="90"/>
        <v>0</v>
      </c>
      <c r="T458" s="74">
        <f t="shared" si="90"/>
        <v>0</v>
      </c>
      <c r="U458" s="74">
        <f t="shared" si="90"/>
        <v>0</v>
      </c>
      <c r="V458" s="641"/>
    </row>
    <row r="459" spans="1:22" hidden="1" outlineLevel="1">
      <c r="A459" s="121"/>
      <c r="B459" s="121"/>
      <c r="C459" s="121"/>
      <c r="D459" s="122"/>
      <c r="E459" s="391"/>
      <c r="F459" s="392"/>
      <c r="G459" s="700"/>
      <c r="H459" s="393"/>
      <c r="I459" s="797">
        <f t="shared" si="80"/>
        <v>0</v>
      </c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641"/>
    </row>
    <row r="460" spans="1:22" hidden="1" outlineLevel="1">
      <c r="A460" s="121"/>
      <c r="B460" s="121"/>
      <c r="C460" s="121"/>
      <c r="D460" s="122"/>
      <c r="E460" s="147"/>
      <c r="F460" s="148"/>
      <c r="G460" s="688"/>
      <c r="H460" s="256"/>
      <c r="I460" s="797">
        <f t="shared" si="80"/>
        <v>0</v>
      </c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641"/>
    </row>
    <row r="461" spans="1:22" ht="40.5" hidden="1" outlineLevel="1">
      <c r="A461" s="149" t="s">
        <v>410</v>
      </c>
      <c r="B461" s="149"/>
      <c r="C461" s="149"/>
      <c r="D461" s="201" t="s">
        <v>411</v>
      </c>
      <c r="E461" s="394"/>
      <c r="F461" s="395"/>
      <c r="G461" s="749"/>
      <c r="H461" s="396"/>
      <c r="I461" s="748">
        <f t="shared" si="80"/>
        <v>0</v>
      </c>
      <c r="J461" s="390">
        <f>J462</f>
        <v>0</v>
      </c>
      <c r="K461" s="390">
        <f t="shared" ref="K461:U461" si="91">K462</f>
        <v>0</v>
      </c>
      <c r="L461" s="390">
        <f t="shared" si="91"/>
        <v>0</v>
      </c>
      <c r="M461" s="390">
        <f t="shared" si="91"/>
        <v>0</v>
      </c>
      <c r="N461" s="390">
        <f t="shared" si="91"/>
        <v>0</v>
      </c>
      <c r="O461" s="390">
        <f t="shared" si="91"/>
        <v>0</v>
      </c>
      <c r="P461" s="390">
        <f t="shared" si="91"/>
        <v>0</v>
      </c>
      <c r="Q461" s="390">
        <f t="shared" si="91"/>
        <v>0</v>
      </c>
      <c r="R461" s="390">
        <f t="shared" si="91"/>
        <v>0</v>
      </c>
      <c r="S461" s="390">
        <f t="shared" si="91"/>
        <v>0</v>
      </c>
      <c r="T461" s="390">
        <f t="shared" si="91"/>
        <v>0</v>
      </c>
      <c r="U461" s="390">
        <f t="shared" si="91"/>
        <v>0</v>
      </c>
      <c r="V461" s="661"/>
    </row>
    <row r="462" spans="1:22" ht="60.75" hidden="1" outlineLevel="1">
      <c r="A462" s="121">
        <v>3210</v>
      </c>
      <c r="B462" s="121"/>
      <c r="C462" s="121"/>
      <c r="D462" s="136" t="s">
        <v>261</v>
      </c>
      <c r="E462" s="255"/>
      <c r="F462" s="148"/>
      <c r="G462" s="720"/>
      <c r="H462" s="256"/>
      <c r="I462" s="797">
        <f t="shared" si="80"/>
        <v>0</v>
      </c>
      <c r="J462" s="74">
        <f>SUM(J463:J470)</f>
        <v>0</v>
      </c>
      <c r="K462" s="74">
        <f t="shared" ref="K462:U462" si="92">SUM(K463:K470)</f>
        <v>0</v>
      </c>
      <c r="L462" s="74">
        <f t="shared" si="92"/>
        <v>0</v>
      </c>
      <c r="M462" s="74">
        <f t="shared" si="92"/>
        <v>0</v>
      </c>
      <c r="N462" s="74">
        <f t="shared" si="92"/>
        <v>0</v>
      </c>
      <c r="O462" s="74">
        <f t="shared" si="92"/>
        <v>0</v>
      </c>
      <c r="P462" s="74">
        <f t="shared" si="92"/>
        <v>0</v>
      </c>
      <c r="Q462" s="74">
        <f t="shared" si="92"/>
        <v>0</v>
      </c>
      <c r="R462" s="74">
        <f t="shared" si="92"/>
        <v>0</v>
      </c>
      <c r="S462" s="74">
        <f t="shared" si="92"/>
        <v>0</v>
      </c>
      <c r="T462" s="74">
        <f t="shared" si="92"/>
        <v>0</v>
      </c>
      <c r="U462" s="74">
        <f t="shared" si="92"/>
        <v>0</v>
      </c>
      <c r="V462" s="641"/>
    </row>
    <row r="463" spans="1:22" hidden="1" outlineLevel="1">
      <c r="A463" s="121"/>
      <c r="B463" s="121"/>
      <c r="C463" s="121"/>
      <c r="D463" s="136"/>
      <c r="E463" s="397"/>
      <c r="F463" s="369"/>
      <c r="G463" s="750"/>
      <c r="H463" s="338"/>
      <c r="I463" s="797">
        <f t="shared" si="80"/>
        <v>0</v>
      </c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641"/>
    </row>
    <row r="464" spans="1:22" hidden="1" outlineLevel="1">
      <c r="A464" s="121"/>
      <c r="B464" s="121"/>
      <c r="C464" s="121"/>
      <c r="D464" s="136"/>
      <c r="E464" s="397"/>
      <c r="F464" s="369"/>
      <c r="G464" s="750"/>
      <c r="H464" s="338"/>
      <c r="I464" s="797">
        <f t="shared" si="80"/>
        <v>0</v>
      </c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641"/>
    </row>
    <row r="465" spans="1:22" hidden="1" outlineLevel="1">
      <c r="A465" s="121"/>
      <c r="B465" s="121"/>
      <c r="C465" s="121"/>
      <c r="D465" s="122"/>
      <c r="E465" s="397"/>
      <c r="F465" s="369"/>
      <c r="G465" s="750"/>
      <c r="H465" s="338"/>
      <c r="I465" s="797">
        <f t="shared" si="80"/>
        <v>0</v>
      </c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641"/>
    </row>
    <row r="466" spans="1:22" hidden="1" outlineLevel="1">
      <c r="A466" s="121"/>
      <c r="B466" s="121"/>
      <c r="C466" s="121"/>
      <c r="D466" s="122"/>
      <c r="E466" s="397"/>
      <c r="F466" s="369"/>
      <c r="G466" s="750"/>
      <c r="H466" s="338"/>
      <c r="I466" s="797">
        <f t="shared" si="80"/>
        <v>0</v>
      </c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641"/>
    </row>
    <row r="467" spans="1:22" hidden="1" outlineLevel="1">
      <c r="A467" s="121"/>
      <c r="B467" s="121"/>
      <c r="C467" s="121"/>
      <c r="D467" s="122"/>
      <c r="E467" s="397"/>
      <c r="F467" s="369"/>
      <c r="G467" s="750"/>
      <c r="H467" s="338"/>
      <c r="I467" s="797">
        <f t="shared" ref="I467:I491" si="93">+J467+K467+L467+M467+N467+O467+P467+Q467+R467+S467+T467+U467</f>
        <v>0</v>
      </c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641"/>
    </row>
    <row r="468" spans="1:22" hidden="1" outlineLevel="1">
      <c r="A468" s="121"/>
      <c r="B468" s="121"/>
      <c r="C468" s="121"/>
      <c r="D468" s="122"/>
      <c r="E468" s="397"/>
      <c r="F468" s="369"/>
      <c r="G468" s="750"/>
      <c r="H468" s="338"/>
      <c r="I468" s="797">
        <f t="shared" si="93"/>
        <v>0</v>
      </c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641"/>
    </row>
    <row r="469" spans="1:22" hidden="1" outlineLevel="1">
      <c r="A469" s="121"/>
      <c r="B469" s="121"/>
      <c r="C469" s="121"/>
      <c r="D469" s="122"/>
      <c r="E469" s="397"/>
      <c r="F469" s="369"/>
      <c r="G469" s="750"/>
      <c r="H469" s="338"/>
      <c r="I469" s="797">
        <f t="shared" si="93"/>
        <v>0</v>
      </c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641"/>
    </row>
    <row r="470" spans="1:22" hidden="1" outlineLevel="1">
      <c r="A470" s="121"/>
      <c r="B470" s="121"/>
      <c r="C470" s="121"/>
      <c r="D470" s="122"/>
      <c r="E470" s="398"/>
      <c r="F470" s="399"/>
      <c r="G470" s="720"/>
      <c r="H470" s="256"/>
      <c r="I470" s="797">
        <f t="shared" si="93"/>
        <v>0</v>
      </c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641"/>
    </row>
    <row r="471" spans="1:22" ht="40.5" hidden="1" outlineLevel="1">
      <c r="A471" s="149" t="s">
        <v>412</v>
      </c>
      <c r="B471" s="149"/>
      <c r="C471" s="149"/>
      <c r="D471" s="400" t="s">
        <v>413</v>
      </c>
      <c r="E471" s="401"/>
      <c r="F471" s="402"/>
      <c r="G471" s="751"/>
      <c r="H471" s="403"/>
      <c r="I471" s="748">
        <f t="shared" si="93"/>
        <v>0</v>
      </c>
      <c r="J471" s="390">
        <f>J472+J476</f>
        <v>0</v>
      </c>
      <c r="K471" s="390">
        <f t="shared" ref="K471:U471" si="94">K472+K476</f>
        <v>0</v>
      </c>
      <c r="L471" s="390">
        <f t="shared" si="94"/>
        <v>0</v>
      </c>
      <c r="M471" s="390">
        <f t="shared" si="94"/>
        <v>0</v>
      </c>
      <c r="N471" s="390">
        <f t="shared" si="94"/>
        <v>0</v>
      </c>
      <c r="O471" s="390">
        <f t="shared" si="94"/>
        <v>0</v>
      </c>
      <c r="P471" s="390">
        <f t="shared" si="94"/>
        <v>0</v>
      </c>
      <c r="Q471" s="390">
        <f t="shared" si="94"/>
        <v>0</v>
      </c>
      <c r="R471" s="390">
        <f t="shared" si="94"/>
        <v>0</v>
      </c>
      <c r="S471" s="390">
        <f t="shared" si="94"/>
        <v>0</v>
      </c>
      <c r="T471" s="390">
        <f t="shared" si="94"/>
        <v>0</v>
      </c>
      <c r="U471" s="390">
        <f t="shared" si="94"/>
        <v>0</v>
      </c>
      <c r="V471" s="661"/>
    </row>
    <row r="472" spans="1:22" ht="60.75" hidden="1" outlineLevel="1">
      <c r="A472" s="121">
        <v>3210</v>
      </c>
      <c r="B472" s="121"/>
      <c r="C472" s="121"/>
      <c r="D472" s="136" t="s">
        <v>414</v>
      </c>
      <c r="E472" s="404"/>
      <c r="F472" s="405"/>
      <c r="G472" s="752"/>
      <c r="H472" s="406"/>
      <c r="I472" s="797">
        <f t="shared" si="93"/>
        <v>0</v>
      </c>
      <c r="J472" s="74">
        <f>SUM(J473:J475)</f>
        <v>0</v>
      </c>
      <c r="K472" s="74">
        <f t="shared" ref="K472:U472" si="95">SUM(K473:K475)</f>
        <v>0</v>
      </c>
      <c r="L472" s="74">
        <f t="shared" si="95"/>
        <v>0</v>
      </c>
      <c r="M472" s="74">
        <f t="shared" si="95"/>
        <v>0</v>
      </c>
      <c r="N472" s="74">
        <f t="shared" si="95"/>
        <v>0</v>
      </c>
      <c r="O472" s="74">
        <f t="shared" si="95"/>
        <v>0</v>
      </c>
      <c r="P472" s="74">
        <f t="shared" si="95"/>
        <v>0</v>
      </c>
      <c r="Q472" s="74">
        <f t="shared" si="95"/>
        <v>0</v>
      </c>
      <c r="R472" s="74">
        <f t="shared" si="95"/>
        <v>0</v>
      </c>
      <c r="S472" s="74">
        <f t="shared" si="95"/>
        <v>0</v>
      </c>
      <c r="T472" s="74">
        <f t="shared" si="95"/>
        <v>0</v>
      </c>
      <c r="U472" s="74">
        <f t="shared" si="95"/>
        <v>0</v>
      </c>
      <c r="V472" s="641"/>
    </row>
    <row r="473" spans="1:22" hidden="1" outlineLevel="1">
      <c r="A473" s="121"/>
      <c r="B473" s="121"/>
      <c r="C473" s="121"/>
      <c r="D473" s="136"/>
      <c r="E473" s="379"/>
      <c r="F473" s="380"/>
      <c r="G473" s="703"/>
      <c r="H473" s="211"/>
      <c r="I473" s="797">
        <f t="shared" si="93"/>
        <v>0</v>
      </c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641"/>
    </row>
    <row r="474" spans="1:22" hidden="1" outlineLevel="1">
      <c r="A474" s="121"/>
      <c r="B474" s="121"/>
      <c r="C474" s="121"/>
      <c r="D474" s="122"/>
      <c r="E474" s="379"/>
      <c r="F474" s="380"/>
      <c r="G474" s="703"/>
      <c r="H474" s="211"/>
      <c r="I474" s="797">
        <f t="shared" si="93"/>
        <v>0</v>
      </c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641"/>
    </row>
    <row r="475" spans="1:22" hidden="1" outlineLevel="1">
      <c r="A475" s="121"/>
      <c r="B475" s="121"/>
      <c r="C475" s="121"/>
      <c r="D475" s="122"/>
      <c r="E475" s="339"/>
      <c r="F475" s="340"/>
      <c r="G475" s="739"/>
      <c r="H475" s="341"/>
      <c r="I475" s="797">
        <f t="shared" si="93"/>
        <v>0</v>
      </c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641"/>
    </row>
    <row r="476" spans="1:22" ht="40.5" hidden="1" outlineLevel="1">
      <c r="A476" s="121">
        <v>3142</v>
      </c>
      <c r="B476" s="121"/>
      <c r="C476" s="121"/>
      <c r="D476" s="136" t="s">
        <v>415</v>
      </c>
      <c r="E476" s="379"/>
      <c r="F476" s="380"/>
      <c r="G476" s="703"/>
      <c r="H476" s="211"/>
      <c r="I476" s="797">
        <f t="shared" si="93"/>
        <v>0</v>
      </c>
      <c r="J476" s="74">
        <f>SUM(J477)</f>
        <v>0</v>
      </c>
      <c r="K476" s="74">
        <f t="shared" ref="K476:U476" si="96">SUM(K477)</f>
        <v>0</v>
      </c>
      <c r="L476" s="74">
        <f t="shared" si="96"/>
        <v>0</v>
      </c>
      <c r="M476" s="74">
        <f t="shared" si="96"/>
        <v>0</v>
      </c>
      <c r="N476" s="74">
        <f t="shared" si="96"/>
        <v>0</v>
      </c>
      <c r="O476" s="74">
        <f t="shared" si="96"/>
        <v>0</v>
      </c>
      <c r="P476" s="74">
        <f t="shared" si="96"/>
        <v>0</v>
      </c>
      <c r="Q476" s="74">
        <f t="shared" si="96"/>
        <v>0</v>
      </c>
      <c r="R476" s="74">
        <f t="shared" si="96"/>
        <v>0</v>
      </c>
      <c r="S476" s="74">
        <f t="shared" si="96"/>
        <v>0</v>
      </c>
      <c r="T476" s="74">
        <f t="shared" si="96"/>
        <v>0</v>
      </c>
      <c r="U476" s="74">
        <f t="shared" si="96"/>
        <v>0</v>
      </c>
      <c r="V476" s="641"/>
    </row>
    <row r="477" spans="1:22" ht="21" hidden="1" outlineLevel="1">
      <c r="A477" s="121"/>
      <c r="B477" s="121"/>
      <c r="C477" s="121"/>
      <c r="D477" s="122"/>
      <c r="E477" s="407"/>
      <c r="F477" s="408"/>
      <c r="G477" s="753"/>
      <c r="H477" s="409"/>
      <c r="I477" s="797">
        <f t="shared" si="93"/>
        <v>0</v>
      </c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641"/>
    </row>
    <row r="478" spans="1:22" ht="101.25" hidden="1" outlineLevel="1">
      <c r="A478" s="149">
        <v>1217361</v>
      </c>
      <c r="B478" s="149"/>
      <c r="C478" s="149"/>
      <c r="D478" s="400" t="s">
        <v>233</v>
      </c>
      <c r="E478" s="202"/>
      <c r="F478" s="203"/>
      <c r="G478" s="709"/>
      <c r="H478" s="204"/>
      <c r="I478" s="748">
        <f t="shared" si="93"/>
        <v>0</v>
      </c>
      <c r="J478" s="390">
        <f>J479+J482</f>
        <v>0</v>
      </c>
      <c r="K478" s="390">
        <f t="shared" ref="K478:U478" si="97">K479+K482</f>
        <v>0</v>
      </c>
      <c r="L478" s="390">
        <f t="shared" si="97"/>
        <v>0</v>
      </c>
      <c r="M478" s="390">
        <f t="shared" si="97"/>
        <v>0</v>
      </c>
      <c r="N478" s="390">
        <f t="shared" si="97"/>
        <v>0</v>
      </c>
      <c r="O478" s="390">
        <f t="shared" si="97"/>
        <v>0</v>
      </c>
      <c r="P478" s="390">
        <f t="shared" si="97"/>
        <v>0</v>
      </c>
      <c r="Q478" s="390">
        <f t="shared" si="97"/>
        <v>0</v>
      </c>
      <c r="R478" s="390">
        <f t="shared" si="97"/>
        <v>0</v>
      </c>
      <c r="S478" s="390">
        <f t="shared" si="97"/>
        <v>0</v>
      </c>
      <c r="T478" s="390">
        <f t="shared" si="97"/>
        <v>0</v>
      </c>
      <c r="U478" s="390">
        <f t="shared" si="97"/>
        <v>0</v>
      </c>
      <c r="V478" s="661"/>
    </row>
    <row r="479" spans="1:22" s="351" customFormat="1" ht="60.75" hidden="1" outlineLevel="1">
      <c r="A479" s="350">
        <v>3210</v>
      </c>
      <c r="B479" s="350"/>
      <c r="C479" s="350"/>
      <c r="D479" s="136" t="s">
        <v>336</v>
      </c>
      <c r="E479" s="410"/>
      <c r="F479" s="411"/>
      <c r="G479" s="754"/>
      <c r="H479" s="413"/>
      <c r="I479" s="797">
        <f t="shared" si="93"/>
        <v>0</v>
      </c>
      <c r="J479" s="146">
        <f>SUM(J480:J481)</f>
        <v>0</v>
      </c>
      <c r="K479" s="146">
        <f t="shared" ref="K479:U479" si="98">SUM(K480:K481)</f>
        <v>0</v>
      </c>
      <c r="L479" s="146">
        <f t="shared" si="98"/>
        <v>0</v>
      </c>
      <c r="M479" s="146">
        <f t="shared" si="98"/>
        <v>0</v>
      </c>
      <c r="N479" s="146">
        <f t="shared" si="98"/>
        <v>0</v>
      </c>
      <c r="O479" s="146">
        <f t="shared" si="98"/>
        <v>0</v>
      </c>
      <c r="P479" s="146">
        <f t="shared" si="98"/>
        <v>0</v>
      </c>
      <c r="Q479" s="146">
        <f t="shared" si="98"/>
        <v>0</v>
      </c>
      <c r="R479" s="146">
        <f t="shared" si="98"/>
        <v>0</v>
      </c>
      <c r="S479" s="146">
        <f t="shared" si="98"/>
        <v>0</v>
      </c>
      <c r="T479" s="146">
        <f t="shared" si="98"/>
        <v>0</v>
      </c>
      <c r="U479" s="146">
        <f t="shared" si="98"/>
        <v>0</v>
      </c>
      <c r="V479" s="641"/>
    </row>
    <row r="480" spans="1:22" s="351" customFormat="1" hidden="1" outlineLevel="1">
      <c r="A480" s="350"/>
      <c r="B480" s="350"/>
      <c r="C480" s="350"/>
      <c r="D480" s="414"/>
      <c r="E480" s="117"/>
      <c r="F480" s="118"/>
      <c r="G480" s="700"/>
      <c r="H480" s="393"/>
      <c r="I480" s="797">
        <f t="shared" si="93"/>
        <v>0</v>
      </c>
      <c r="J480" s="146"/>
      <c r="K480" s="163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641"/>
    </row>
    <row r="481" spans="1:22" s="351" customFormat="1" hidden="1" outlineLevel="1">
      <c r="A481" s="350"/>
      <c r="B481" s="350"/>
      <c r="C481" s="350"/>
      <c r="D481" s="414"/>
      <c r="E481" s="410"/>
      <c r="F481" s="411"/>
      <c r="G481" s="754"/>
      <c r="H481" s="413"/>
      <c r="I481" s="797">
        <f t="shared" si="93"/>
        <v>0</v>
      </c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641"/>
    </row>
    <row r="482" spans="1:22" ht="40.5" hidden="1" outlineLevel="1">
      <c r="A482" s="121">
        <v>3132</v>
      </c>
      <c r="B482" s="121"/>
      <c r="C482" s="121"/>
      <c r="D482" s="136" t="s">
        <v>416</v>
      </c>
      <c r="E482" s="415"/>
      <c r="F482" s="416"/>
      <c r="G482" s="755"/>
      <c r="H482" s="417"/>
      <c r="I482" s="797">
        <f t="shared" si="93"/>
        <v>0</v>
      </c>
      <c r="J482" s="74">
        <f>SUM(J483:J487)</f>
        <v>0</v>
      </c>
      <c r="K482" s="74">
        <f t="shared" ref="K482:U482" si="99">SUM(K483:K487)</f>
        <v>0</v>
      </c>
      <c r="L482" s="74">
        <f t="shared" si="99"/>
        <v>0</v>
      </c>
      <c r="M482" s="74">
        <f t="shared" si="99"/>
        <v>0</v>
      </c>
      <c r="N482" s="74">
        <f t="shared" si="99"/>
        <v>0</v>
      </c>
      <c r="O482" s="74">
        <f t="shared" si="99"/>
        <v>0</v>
      </c>
      <c r="P482" s="74">
        <f t="shared" si="99"/>
        <v>0</v>
      </c>
      <c r="Q482" s="74">
        <f t="shared" si="99"/>
        <v>0</v>
      </c>
      <c r="R482" s="74">
        <f t="shared" si="99"/>
        <v>0</v>
      </c>
      <c r="S482" s="74">
        <f t="shared" si="99"/>
        <v>0</v>
      </c>
      <c r="T482" s="74">
        <f t="shared" si="99"/>
        <v>0</v>
      </c>
      <c r="U482" s="74">
        <f t="shared" si="99"/>
        <v>0</v>
      </c>
      <c r="V482" s="641"/>
    </row>
    <row r="483" spans="1:22" hidden="1" outlineLevel="1">
      <c r="A483" s="121"/>
      <c r="B483" s="121"/>
      <c r="C483" s="121"/>
      <c r="D483" s="122"/>
      <c r="E483" s="165"/>
      <c r="F483" s="166"/>
      <c r="G483" s="703"/>
      <c r="H483" s="211"/>
      <c r="I483" s="797">
        <f t="shared" si="93"/>
        <v>0</v>
      </c>
      <c r="J483" s="74"/>
      <c r="K483" s="163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641"/>
    </row>
    <row r="484" spans="1:22" hidden="1" outlineLevel="1">
      <c r="A484" s="121"/>
      <c r="B484" s="121"/>
      <c r="C484" s="121"/>
      <c r="D484" s="122"/>
      <c r="E484" s="415"/>
      <c r="F484" s="416"/>
      <c r="G484" s="755"/>
      <c r="H484" s="417"/>
      <c r="I484" s="797">
        <f t="shared" si="93"/>
        <v>0</v>
      </c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641"/>
    </row>
    <row r="485" spans="1:22" hidden="1" outlineLevel="1">
      <c r="A485" s="121"/>
      <c r="B485" s="121"/>
      <c r="C485" s="121"/>
      <c r="D485" s="122"/>
      <c r="E485" s="415"/>
      <c r="F485" s="416"/>
      <c r="G485" s="755"/>
      <c r="H485" s="417"/>
      <c r="I485" s="797">
        <f t="shared" si="93"/>
        <v>0</v>
      </c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641"/>
    </row>
    <row r="486" spans="1:22" hidden="1" outlineLevel="1">
      <c r="A486" s="121"/>
      <c r="B486" s="121"/>
      <c r="C486" s="121"/>
      <c r="D486" s="122"/>
      <c r="E486" s="415"/>
      <c r="F486" s="416"/>
      <c r="G486" s="755"/>
      <c r="H486" s="417"/>
      <c r="I486" s="797">
        <f t="shared" si="93"/>
        <v>0</v>
      </c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641"/>
    </row>
    <row r="487" spans="1:22" hidden="1" outlineLevel="1">
      <c r="A487" s="121"/>
      <c r="B487" s="121"/>
      <c r="C487" s="121"/>
      <c r="D487" s="122"/>
      <c r="E487" s="209"/>
      <c r="F487" s="210"/>
      <c r="G487" s="703"/>
      <c r="H487" s="211"/>
      <c r="I487" s="797">
        <f t="shared" si="93"/>
        <v>0</v>
      </c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641"/>
    </row>
    <row r="488" spans="1:22" ht="40.5" hidden="1" outlineLevel="1">
      <c r="A488" s="149">
        <v>1217426</v>
      </c>
      <c r="B488" s="149"/>
      <c r="C488" s="149"/>
      <c r="D488" s="418" t="s">
        <v>417</v>
      </c>
      <c r="E488" s="419"/>
      <c r="F488" s="420"/>
      <c r="G488" s="756"/>
      <c r="H488" s="421"/>
      <c r="I488" s="748">
        <f t="shared" si="93"/>
        <v>0</v>
      </c>
      <c r="J488" s="390">
        <f>J489</f>
        <v>0</v>
      </c>
      <c r="K488" s="390">
        <f t="shared" ref="K488:U488" si="100">K489</f>
        <v>0</v>
      </c>
      <c r="L488" s="390">
        <f t="shared" si="100"/>
        <v>0</v>
      </c>
      <c r="M488" s="390">
        <f t="shared" si="100"/>
        <v>0</v>
      </c>
      <c r="N488" s="390">
        <f t="shared" si="100"/>
        <v>0</v>
      </c>
      <c r="O488" s="390">
        <f t="shared" si="100"/>
        <v>0</v>
      </c>
      <c r="P488" s="390">
        <f t="shared" si="100"/>
        <v>0</v>
      </c>
      <c r="Q488" s="390">
        <f t="shared" si="100"/>
        <v>0</v>
      </c>
      <c r="R488" s="390">
        <f t="shared" si="100"/>
        <v>0</v>
      </c>
      <c r="S488" s="390">
        <f t="shared" si="100"/>
        <v>0</v>
      </c>
      <c r="T488" s="390">
        <f t="shared" si="100"/>
        <v>0</v>
      </c>
      <c r="U488" s="390">
        <f t="shared" si="100"/>
        <v>0</v>
      </c>
      <c r="V488" s="661"/>
    </row>
    <row r="489" spans="1:22" ht="60.75" hidden="1" outlineLevel="1">
      <c r="A489" s="350">
        <v>3210</v>
      </c>
      <c r="B489" s="350"/>
      <c r="C489" s="350"/>
      <c r="D489" s="136" t="s">
        <v>339</v>
      </c>
      <c r="E489" s="209"/>
      <c r="F489" s="210"/>
      <c r="G489" s="703"/>
      <c r="H489" s="211"/>
      <c r="I489" s="800">
        <f t="shared" si="93"/>
        <v>0</v>
      </c>
      <c r="J489" s="74">
        <f>SUM(J490:J492)</f>
        <v>0</v>
      </c>
      <c r="K489" s="74">
        <f t="shared" ref="K489:U489" si="101">SUM(K490:K492)</f>
        <v>0</v>
      </c>
      <c r="L489" s="74">
        <f t="shared" si="101"/>
        <v>0</v>
      </c>
      <c r="M489" s="74">
        <f t="shared" si="101"/>
        <v>0</v>
      </c>
      <c r="N489" s="146">
        <f t="shared" si="101"/>
        <v>0</v>
      </c>
      <c r="O489" s="74">
        <f t="shared" si="101"/>
        <v>0</v>
      </c>
      <c r="P489" s="146">
        <f t="shared" si="101"/>
        <v>0</v>
      </c>
      <c r="Q489" s="74">
        <f t="shared" si="101"/>
        <v>0</v>
      </c>
      <c r="R489" s="74">
        <f t="shared" si="101"/>
        <v>0</v>
      </c>
      <c r="S489" s="74">
        <f t="shared" si="101"/>
        <v>0</v>
      </c>
      <c r="T489" s="74">
        <f t="shared" si="101"/>
        <v>0</v>
      </c>
      <c r="U489" s="74">
        <f t="shared" si="101"/>
        <v>0</v>
      </c>
      <c r="V489" s="643"/>
    </row>
    <row r="490" spans="1:22" hidden="1" outlineLevel="1">
      <c r="A490" s="354"/>
      <c r="B490" s="354"/>
      <c r="C490" s="422"/>
      <c r="D490" s="136"/>
      <c r="E490" s="423"/>
      <c r="F490" s="424"/>
      <c r="G490" s="700"/>
      <c r="H490" s="393"/>
      <c r="I490" s="800">
        <f t="shared" si="93"/>
        <v>0</v>
      </c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643"/>
    </row>
    <row r="491" spans="1:22" hidden="1" outlineLevel="1">
      <c r="A491" s="354"/>
      <c r="B491" s="354"/>
      <c r="C491" s="422"/>
      <c r="D491" s="136"/>
      <c r="E491" s="423"/>
      <c r="F491" s="424"/>
      <c r="G491" s="700"/>
      <c r="H491" s="393"/>
      <c r="I491" s="800">
        <f t="shared" si="93"/>
        <v>0</v>
      </c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643"/>
    </row>
    <row r="492" spans="1:22" hidden="1" outlineLevel="1">
      <c r="A492" s="354"/>
      <c r="B492" s="354"/>
      <c r="C492" s="422"/>
      <c r="D492" s="136"/>
      <c r="E492" s="423"/>
      <c r="F492" s="424"/>
      <c r="G492" s="700"/>
      <c r="H492" s="393"/>
      <c r="I492" s="800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643"/>
    </row>
    <row r="493" spans="1:22" ht="101.25" hidden="1" outlineLevel="1">
      <c r="A493" s="149">
        <v>1217461</v>
      </c>
      <c r="B493" s="149"/>
      <c r="C493" s="149"/>
      <c r="D493" s="425" t="s">
        <v>230</v>
      </c>
      <c r="E493" s="419"/>
      <c r="F493" s="420"/>
      <c r="G493" s="756"/>
      <c r="H493" s="421"/>
      <c r="I493" s="748">
        <f t="shared" ref="I493:I556" si="102">+J493+K493+L493+M493+N493+O493+P493+Q493+R493+S493+T493+U493</f>
        <v>0</v>
      </c>
      <c r="J493" s="390">
        <f>J494</f>
        <v>0</v>
      </c>
      <c r="K493" s="390">
        <f t="shared" ref="K493:U493" si="103">K494</f>
        <v>0</v>
      </c>
      <c r="L493" s="390">
        <f t="shared" si="103"/>
        <v>0</v>
      </c>
      <c r="M493" s="390">
        <f t="shared" si="103"/>
        <v>0</v>
      </c>
      <c r="N493" s="390">
        <f t="shared" si="103"/>
        <v>0</v>
      </c>
      <c r="O493" s="390">
        <f t="shared" si="103"/>
        <v>0</v>
      </c>
      <c r="P493" s="390">
        <f t="shared" si="103"/>
        <v>0</v>
      </c>
      <c r="Q493" s="390">
        <f t="shared" si="103"/>
        <v>0</v>
      </c>
      <c r="R493" s="390">
        <f t="shared" si="103"/>
        <v>0</v>
      </c>
      <c r="S493" s="390">
        <f t="shared" si="103"/>
        <v>0</v>
      </c>
      <c r="T493" s="390">
        <f t="shared" si="103"/>
        <v>0</v>
      </c>
      <c r="U493" s="390">
        <f t="shared" si="103"/>
        <v>0</v>
      </c>
      <c r="V493" s="661"/>
    </row>
    <row r="494" spans="1:22" ht="60.75" hidden="1" outlineLevel="1">
      <c r="A494" s="350">
        <v>3210</v>
      </c>
      <c r="B494" s="350"/>
      <c r="C494" s="422"/>
      <c r="D494" s="136" t="s">
        <v>339</v>
      </c>
      <c r="E494" s="423"/>
      <c r="F494" s="424"/>
      <c r="G494" s="700"/>
      <c r="H494" s="393"/>
      <c r="I494" s="800">
        <f t="shared" si="102"/>
        <v>0</v>
      </c>
      <c r="J494" s="145">
        <f>SUM(J495)</f>
        <v>0</v>
      </c>
      <c r="K494" s="145">
        <f t="shared" ref="K494:U494" si="104">SUM(K495)</f>
        <v>0</v>
      </c>
      <c r="L494" s="145">
        <f t="shared" si="104"/>
        <v>0</v>
      </c>
      <c r="M494" s="145">
        <f t="shared" si="104"/>
        <v>0</v>
      </c>
      <c r="N494" s="145">
        <f t="shared" si="104"/>
        <v>0</v>
      </c>
      <c r="O494" s="145">
        <f t="shared" si="104"/>
        <v>0</v>
      </c>
      <c r="P494" s="145">
        <f t="shared" si="104"/>
        <v>0</v>
      </c>
      <c r="Q494" s="145">
        <f t="shared" si="104"/>
        <v>0</v>
      </c>
      <c r="R494" s="145">
        <f t="shared" si="104"/>
        <v>0</v>
      </c>
      <c r="S494" s="74">
        <f t="shared" si="104"/>
        <v>0</v>
      </c>
      <c r="T494" s="145">
        <f t="shared" si="104"/>
        <v>0</v>
      </c>
      <c r="U494" s="145">
        <f t="shared" si="104"/>
        <v>0</v>
      </c>
      <c r="V494" s="643"/>
    </row>
    <row r="495" spans="1:22" hidden="1" outlineLevel="1">
      <c r="A495" s="350"/>
      <c r="B495" s="350"/>
      <c r="C495" s="350"/>
      <c r="D495" s="136"/>
      <c r="E495" s="426"/>
      <c r="F495" s="427"/>
      <c r="G495" s="722"/>
      <c r="H495" s="262"/>
      <c r="I495" s="800">
        <f t="shared" si="102"/>
        <v>0</v>
      </c>
      <c r="J495" s="74"/>
      <c r="K495" s="74"/>
      <c r="L495" s="74"/>
      <c r="M495" s="74"/>
      <c r="N495" s="146"/>
      <c r="O495" s="74"/>
      <c r="P495" s="146"/>
      <c r="Q495" s="74"/>
      <c r="R495" s="74"/>
      <c r="S495" s="74"/>
      <c r="T495" s="74"/>
      <c r="U495" s="74"/>
      <c r="V495" s="643"/>
    </row>
    <row r="496" spans="1:22" s="144" customFormat="1" ht="82.5" customHeight="1" collapsed="1">
      <c r="A496" s="15" t="s">
        <v>418</v>
      </c>
      <c r="B496" s="15"/>
      <c r="C496" s="15"/>
      <c r="D496" s="866" t="s">
        <v>462</v>
      </c>
      <c r="E496" s="428"/>
      <c r="F496" s="429"/>
      <c r="G496" s="757"/>
      <c r="H496" s="375"/>
      <c r="I496" s="782">
        <f t="shared" si="102"/>
        <v>698000</v>
      </c>
      <c r="J496" s="143">
        <f>J497+J503+J517+J536+J542+J546+J550+J554</f>
        <v>0</v>
      </c>
      <c r="K496" s="143">
        <f t="shared" ref="K496:U496" si="105">K497+K503+K517+K536+K542+K546+K550+K554</f>
        <v>0</v>
      </c>
      <c r="L496" s="143">
        <f t="shared" si="105"/>
        <v>698000</v>
      </c>
      <c r="M496" s="143">
        <f t="shared" si="105"/>
        <v>0</v>
      </c>
      <c r="N496" s="143">
        <f t="shared" si="105"/>
        <v>0</v>
      </c>
      <c r="O496" s="143">
        <f t="shared" si="105"/>
        <v>0</v>
      </c>
      <c r="P496" s="143">
        <f t="shared" si="105"/>
        <v>0</v>
      </c>
      <c r="Q496" s="143">
        <f t="shared" si="105"/>
        <v>0</v>
      </c>
      <c r="R496" s="143">
        <f t="shared" si="105"/>
        <v>0</v>
      </c>
      <c r="S496" s="143">
        <f t="shared" si="105"/>
        <v>0</v>
      </c>
      <c r="T496" s="143">
        <f t="shared" si="105"/>
        <v>0</v>
      </c>
      <c r="U496" s="143">
        <f t="shared" si="105"/>
        <v>0</v>
      </c>
      <c r="V496" s="636"/>
    </row>
    <row r="497" spans="1:22" s="144" customFormat="1" ht="101.25" hidden="1" outlineLevel="1">
      <c r="A497" s="15">
        <v>110160</v>
      </c>
      <c r="B497" s="15"/>
      <c r="C497" s="15"/>
      <c r="D497" s="370" t="s">
        <v>419</v>
      </c>
      <c r="E497" s="428"/>
      <c r="F497" s="429"/>
      <c r="G497" s="757"/>
      <c r="H497" s="375"/>
      <c r="I497" s="782">
        <f t="shared" si="102"/>
        <v>0</v>
      </c>
      <c r="J497" s="143">
        <f>J498</f>
        <v>0</v>
      </c>
      <c r="K497" s="143">
        <f t="shared" ref="K497:U497" si="106">K498</f>
        <v>0</v>
      </c>
      <c r="L497" s="143">
        <f t="shared" si="106"/>
        <v>0</v>
      </c>
      <c r="M497" s="143">
        <f t="shared" si="106"/>
        <v>0</v>
      </c>
      <c r="N497" s="143">
        <f t="shared" si="106"/>
        <v>0</v>
      </c>
      <c r="O497" s="143">
        <f t="shared" si="106"/>
        <v>0</v>
      </c>
      <c r="P497" s="143">
        <f t="shared" si="106"/>
        <v>0</v>
      </c>
      <c r="Q497" s="143">
        <f t="shared" si="106"/>
        <v>0</v>
      </c>
      <c r="R497" s="143">
        <f t="shared" si="106"/>
        <v>0</v>
      </c>
      <c r="S497" s="143">
        <f t="shared" si="106"/>
        <v>0</v>
      </c>
      <c r="T497" s="143">
        <f t="shared" si="106"/>
        <v>0</v>
      </c>
      <c r="U497" s="143">
        <f t="shared" si="106"/>
        <v>0</v>
      </c>
      <c r="V497" s="636"/>
    </row>
    <row r="498" spans="1:22" s="29" customFormat="1" ht="60.75" hidden="1" outlineLevel="1">
      <c r="A498" s="15">
        <v>3110</v>
      </c>
      <c r="B498" s="23"/>
      <c r="C498" s="23"/>
      <c r="D498" s="24" t="s">
        <v>420</v>
      </c>
      <c r="E498" s="430"/>
      <c r="F498" s="431"/>
      <c r="G498" s="758"/>
      <c r="H498" s="383"/>
      <c r="I498" s="794">
        <f t="shared" si="102"/>
        <v>0</v>
      </c>
      <c r="J498" s="28">
        <f>SUM(J499:J502)</f>
        <v>0</v>
      </c>
      <c r="K498" s="28">
        <f t="shared" ref="K498:U498" si="107">SUM(K499:K502)</f>
        <v>0</v>
      </c>
      <c r="L498" s="28">
        <f t="shared" si="107"/>
        <v>0</v>
      </c>
      <c r="M498" s="28">
        <f t="shared" si="107"/>
        <v>0</v>
      </c>
      <c r="N498" s="28">
        <f t="shared" si="107"/>
        <v>0</v>
      </c>
      <c r="O498" s="28">
        <f t="shared" si="107"/>
        <v>0</v>
      </c>
      <c r="P498" s="28">
        <f t="shared" si="107"/>
        <v>0</v>
      </c>
      <c r="Q498" s="28">
        <f t="shared" si="107"/>
        <v>0</v>
      </c>
      <c r="R498" s="28">
        <f t="shared" si="107"/>
        <v>0</v>
      </c>
      <c r="S498" s="28">
        <f t="shared" si="107"/>
        <v>0</v>
      </c>
      <c r="T498" s="28">
        <f t="shared" si="107"/>
        <v>0</v>
      </c>
      <c r="U498" s="28">
        <f t="shared" si="107"/>
        <v>0</v>
      </c>
      <c r="V498" s="637"/>
    </row>
    <row r="499" spans="1:22" s="36" customFormat="1" hidden="1" outlineLevel="1">
      <c r="A499" s="15"/>
      <c r="B499" s="15"/>
      <c r="C499" s="15"/>
      <c r="D499" s="292"/>
      <c r="E499" s="44"/>
      <c r="F499" s="45"/>
      <c r="G499" s="677"/>
      <c r="H499" s="294"/>
      <c r="I499" s="795">
        <f t="shared" si="102"/>
        <v>0</v>
      </c>
      <c r="J499" s="432"/>
      <c r="K499" s="433"/>
      <c r="L499" s="434"/>
      <c r="M499" s="432"/>
      <c r="N499" s="432"/>
      <c r="O499" s="35"/>
      <c r="P499" s="35"/>
      <c r="Q499" s="35"/>
      <c r="R499" s="35"/>
      <c r="S499" s="35"/>
      <c r="T499" s="35"/>
      <c r="U499" s="35"/>
      <c r="V499" s="638"/>
    </row>
    <row r="500" spans="1:22" s="36" customFormat="1" hidden="1" outlineLevel="1">
      <c r="A500" s="15"/>
      <c r="B500" s="15"/>
      <c r="C500" s="15"/>
      <c r="D500" s="292"/>
      <c r="E500" s="44"/>
      <c r="F500" s="45"/>
      <c r="G500" s="677"/>
      <c r="H500" s="294"/>
      <c r="I500" s="795">
        <f t="shared" si="102"/>
        <v>0</v>
      </c>
      <c r="J500" s="432"/>
      <c r="K500" s="433"/>
      <c r="L500" s="434"/>
      <c r="M500" s="432"/>
      <c r="N500" s="432"/>
      <c r="O500" s="35"/>
      <c r="P500" s="35"/>
      <c r="Q500" s="35"/>
      <c r="R500" s="35"/>
      <c r="S500" s="35"/>
      <c r="T500" s="35"/>
      <c r="U500" s="35"/>
      <c r="V500" s="638"/>
    </row>
    <row r="501" spans="1:22" s="36" customFormat="1" hidden="1" outlineLevel="1">
      <c r="A501" s="15"/>
      <c r="B501" s="15"/>
      <c r="C501" s="15"/>
      <c r="D501" s="292"/>
      <c r="E501" s="44"/>
      <c r="F501" s="45"/>
      <c r="G501" s="677"/>
      <c r="H501" s="294"/>
      <c r="I501" s="795">
        <f t="shared" si="102"/>
        <v>0</v>
      </c>
      <c r="J501" s="432"/>
      <c r="K501" s="433"/>
      <c r="L501" s="434"/>
      <c r="M501" s="432"/>
      <c r="N501" s="432"/>
      <c r="O501" s="35"/>
      <c r="P501" s="35"/>
      <c r="Q501" s="35"/>
      <c r="R501" s="35"/>
      <c r="S501" s="35"/>
      <c r="T501" s="35"/>
      <c r="U501" s="35"/>
      <c r="V501" s="638"/>
    </row>
    <row r="502" spans="1:22" s="36" customFormat="1" hidden="1" outlineLevel="1">
      <c r="A502" s="15"/>
      <c r="B502" s="15"/>
      <c r="C502" s="15"/>
      <c r="D502" s="370"/>
      <c r="E502" s="44"/>
      <c r="F502" s="45"/>
      <c r="G502" s="677"/>
      <c r="H502" s="294"/>
      <c r="I502" s="795">
        <f t="shared" si="102"/>
        <v>0</v>
      </c>
      <c r="J502" s="432"/>
      <c r="K502" s="433"/>
      <c r="L502" s="434"/>
      <c r="M502" s="432"/>
      <c r="N502" s="432"/>
      <c r="O502" s="35"/>
      <c r="P502" s="35"/>
      <c r="Q502" s="35"/>
      <c r="R502" s="35"/>
      <c r="S502" s="35"/>
      <c r="T502" s="35"/>
      <c r="U502" s="35"/>
      <c r="V502" s="638"/>
    </row>
    <row r="503" spans="1:22" s="20" customFormat="1" ht="81" outlineLevel="1">
      <c r="A503" s="15" t="s">
        <v>421</v>
      </c>
      <c r="B503" s="15" t="s">
        <v>422</v>
      </c>
      <c r="C503" s="15" t="s">
        <v>150</v>
      </c>
      <c r="D503" s="359" t="s">
        <v>423</v>
      </c>
      <c r="E503" s="428"/>
      <c r="F503" s="429"/>
      <c r="G503" s="757"/>
      <c r="H503" s="375"/>
      <c r="I503" s="782">
        <f t="shared" si="102"/>
        <v>500000</v>
      </c>
      <c r="J503" s="19">
        <f>J504+J514</f>
        <v>0</v>
      </c>
      <c r="K503" s="19">
        <f t="shared" ref="K503:U503" si="108">K504+K514</f>
        <v>0</v>
      </c>
      <c r="L503" s="19">
        <f t="shared" si="108"/>
        <v>500000</v>
      </c>
      <c r="M503" s="19">
        <f t="shared" si="108"/>
        <v>0</v>
      </c>
      <c r="N503" s="19">
        <f t="shared" si="108"/>
        <v>0</v>
      </c>
      <c r="O503" s="19">
        <f t="shared" si="108"/>
        <v>0</v>
      </c>
      <c r="P503" s="19">
        <f t="shared" si="108"/>
        <v>0</v>
      </c>
      <c r="Q503" s="19">
        <f t="shared" si="108"/>
        <v>0</v>
      </c>
      <c r="R503" s="19">
        <f t="shared" si="108"/>
        <v>0</v>
      </c>
      <c r="S503" s="19">
        <f t="shared" si="108"/>
        <v>0</v>
      </c>
      <c r="T503" s="19">
        <f t="shared" si="108"/>
        <v>0</v>
      </c>
      <c r="U503" s="19">
        <f t="shared" si="108"/>
        <v>0</v>
      </c>
      <c r="V503" s="636"/>
    </row>
    <row r="504" spans="1:22" s="61" customFormat="1" ht="81.75" outlineLevel="1">
      <c r="A504" s="55">
        <v>2281</v>
      </c>
      <c r="B504" s="55"/>
      <c r="C504" s="55"/>
      <c r="D504" s="24" t="s">
        <v>424</v>
      </c>
      <c r="E504" s="332"/>
      <c r="F504" s="333"/>
      <c r="G504" s="737"/>
      <c r="H504" s="334"/>
      <c r="I504" s="780">
        <f t="shared" si="102"/>
        <v>500000</v>
      </c>
      <c r="J504" s="60">
        <f>SUM(J505:J513)</f>
        <v>0</v>
      </c>
      <c r="K504" s="60">
        <f t="shared" ref="K504:U504" si="109">SUM(K505:K513)</f>
        <v>0</v>
      </c>
      <c r="L504" s="60">
        <f t="shared" si="109"/>
        <v>500000</v>
      </c>
      <c r="M504" s="60">
        <f t="shared" si="109"/>
        <v>0</v>
      </c>
      <c r="N504" s="60">
        <f t="shared" si="109"/>
        <v>0</v>
      </c>
      <c r="O504" s="60">
        <f t="shared" si="109"/>
        <v>0</v>
      </c>
      <c r="P504" s="60">
        <f t="shared" si="109"/>
        <v>0</v>
      </c>
      <c r="Q504" s="60">
        <f t="shared" si="109"/>
        <v>0</v>
      </c>
      <c r="R504" s="60">
        <f t="shared" si="109"/>
        <v>0</v>
      </c>
      <c r="S504" s="60">
        <f t="shared" si="109"/>
        <v>0</v>
      </c>
      <c r="T504" s="60">
        <f t="shared" si="109"/>
        <v>0</v>
      </c>
      <c r="U504" s="60">
        <f t="shared" si="109"/>
        <v>0</v>
      </c>
      <c r="V504" s="639"/>
    </row>
    <row r="505" spans="1:22" s="67" customFormat="1" outlineLevel="1">
      <c r="A505" s="114"/>
      <c r="B505" s="114"/>
      <c r="C505" s="114"/>
      <c r="D505" s="115"/>
      <c r="E505" s="131" t="s">
        <v>425</v>
      </c>
      <c r="F505" s="132">
        <v>2020</v>
      </c>
      <c r="G505" s="696">
        <v>200000</v>
      </c>
      <c r="H505" s="270"/>
      <c r="I505" s="796">
        <f t="shared" si="102"/>
        <v>200000</v>
      </c>
      <c r="J505" s="435"/>
      <c r="K505" s="435"/>
      <c r="L505" s="435">
        <v>200000</v>
      </c>
      <c r="M505" s="435"/>
      <c r="N505" s="66"/>
      <c r="O505" s="66"/>
      <c r="P505" s="66"/>
      <c r="Q505" s="66"/>
      <c r="R505" s="66"/>
      <c r="S505" s="66"/>
      <c r="T505" s="66"/>
      <c r="U505" s="66"/>
      <c r="V505" s="640"/>
    </row>
    <row r="506" spans="1:22" s="67" customFormat="1" ht="56.25" outlineLevel="1">
      <c r="A506" s="114"/>
      <c r="B506" s="114"/>
      <c r="C506" s="114"/>
      <c r="D506" s="115"/>
      <c r="E506" s="131" t="s">
        <v>426</v>
      </c>
      <c r="F506" s="132">
        <v>2020</v>
      </c>
      <c r="G506" s="696">
        <v>300000</v>
      </c>
      <c r="H506" s="270"/>
      <c r="I506" s="796">
        <f t="shared" si="102"/>
        <v>300000</v>
      </c>
      <c r="J506" s="435"/>
      <c r="K506" s="435"/>
      <c r="L506" s="435">
        <v>300000</v>
      </c>
      <c r="M506" s="435"/>
      <c r="N506" s="66"/>
      <c r="O506" s="66"/>
      <c r="P506" s="66"/>
      <c r="Q506" s="66"/>
      <c r="R506" s="66"/>
      <c r="S506" s="66"/>
      <c r="T506" s="66"/>
      <c r="U506" s="66"/>
      <c r="V506" s="640"/>
    </row>
    <row r="507" spans="1:22" hidden="1" outlineLevel="1">
      <c r="A507" s="121"/>
      <c r="B507" s="121"/>
      <c r="C507" s="121"/>
      <c r="D507" s="122"/>
      <c r="E507" s="165"/>
      <c r="F507" s="166"/>
      <c r="G507" s="703"/>
      <c r="H507" s="211"/>
      <c r="I507" s="797">
        <f t="shared" si="102"/>
        <v>0</v>
      </c>
      <c r="J507" s="436"/>
      <c r="K507" s="436"/>
      <c r="L507" s="436"/>
      <c r="M507" s="436"/>
      <c r="N507" s="437"/>
      <c r="O507" s="74"/>
      <c r="P507" s="74"/>
      <c r="Q507" s="74"/>
      <c r="R507" s="74"/>
      <c r="S507" s="74"/>
      <c r="T507" s="74"/>
      <c r="U507" s="74"/>
      <c r="V507" s="641"/>
    </row>
    <row r="508" spans="1:22" hidden="1" outlineLevel="1">
      <c r="A508" s="121"/>
      <c r="B508" s="121"/>
      <c r="C508" s="121"/>
      <c r="D508" s="122"/>
      <c r="E508" s="165"/>
      <c r="F508" s="166"/>
      <c r="G508" s="703"/>
      <c r="H508" s="211"/>
      <c r="I508" s="797">
        <f t="shared" si="102"/>
        <v>0</v>
      </c>
      <c r="J508" s="436"/>
      <c r="K508" s="436"/>
      <c r="L508" s="436"/>
      <c r="M508" s="436"/>
      <c r="N508" s="436"/>
      <c r="O508" s="74"/>
      <c r="P508" s="74"/>
      <c r="Q508" s="74"/>
      <c r="R508" s="74"/>
      <c r="S508" s="74"/>
      <c r="T508" s="74"/>
      <c r="U508" s="74"/>
      <c r="V508" s="641"/>
    </row>
    <row r="509" spans="1:22" hidden="1" outlineLevel="1">
      <c r="A509" s="121"/>
      <c r="B509" s="121"/>
      <c r="C509" s="121"/>
      <c r="D509" s="122"/>
      <c r="E509" s="165"/>
      <c r="F509" s="166"/>
      <c r="G509" s="703"/>
      <c r="H509" s="211"/>
      <c r="I509" s="797">
        <f t="shared" si="102"/>
        <v>0</v>
      </c>
      <c r="J509" s="74"/>
      <c r="K509" s="436"/>
      <c r="L509" s="74"/>
      <c r="M509" s="74"/>
      <c r="N509" s="74"/>
      <c r="O509" s="74"/>
      <c r="P509" s="74"/>
      <c r="Q509" s="74"/>
      <c r="R509" s="438"/>
      <c r="S509" s="74"/>
      <c r="T509" s="74"/>
      <c r="U509" s="74"/>
      <c r="V509" s="641"/>
    </row>
    <row r="510" spans="1:22" hidden="1" outlineLevel="1">
      <c r="A510" s="121"/>
      <c r="B510" s="121"/>
      <c r="C510" s="121"/>
      <c r="D510" s="122"/>
      <c r="E510" s="165"/>
      <c r="F510" s="166"/>
      <c r="G510" s="703"/>
      <c r="H510" s="211"/>
      <c r="I510" s="797">
        <f t="shared" si="102"/>
        <v>0</v>
      </c>
      <c r="J510" s="74"/>
      <c r="K510" s="74"/>
      <c r="L510" s="74"/>
      <c r="M510" s="74"/>
      <c r="N510" s="74"/>
      <c r="O510" s="74"/>
      <c r="P510" s="74"/>
      <c r="Q510" s="74"/>
      <c r="R510" s="438"/>
      <c r="S510" s="74"/>
      <c r="T510" s="74"/>
      <c r="U510" s="74"/>
      <c r="V510" s="641"/>
    </row>
    <row r="511" spans="1:22" ht="21" hidden="1" outlineLevel="1">
      <c r="A511" s="121"/>
      <c r="B511" s="121"/>
      <c r="C511" s="121"/>
      <c r="D511" s="122"/>
      <c r="E511" s="379"/>
      <c r="F511" s="380"/>
      <c r="G511" s="703"/>
      <c r="H511" s="211"/>
      <c r="I511" s="797">
        <f t="shared" si="102"/>
        <v>0</v>
      </c>
      <c r="J511" s="74"/>
      <c r="K511" s="439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641"/>
    </row>
    <row r="512" spans="1:22" hidden="1" outlineLevel="1">
      <c r="A512" s="121"/>
      <c r="B512" s="121"/>
      <c r="C512" s="121"/>
      <c r="D512" s="122"/>
      <c r="E512" s="379"/>
      <c r="F512" s="380"/>
      <c r="G512" s="703"/>
      <c r="H512" s="211"/>
      <c r="I512" s="797">
        <f t="shared" si="102"/>
        <v>0</v>
      </c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641"/>
    </row>
    <row r="513" spans="1:22" hidden="1" outlineLevel="1">
      <c r="A513" s="121"/>
      <c r="B513" s="121"/>
      <c r="C513" s="121"/>
      <c r="D513" s="122"/>
      <c r="E513" s="255"/>
      <c r="F513" s="148"/>
      <c r="G513" s="720"/>
      <c r="H513" s="256"/>
      <c r="I513" s="797">
        <f t="shared" si="102"/>
        <v>0</v>
      </c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641"/>
    </row>
    <row r="514" spans="1:22" s="87" customFormat="1" ht="60.75" hidden="1" outlineLevel="1">
      <c r="A514" s="81">
        <v>3210</v>
      </c>
      <c r="B514" s="81"/>
      <c r="C514" s="81"/>
      <c r="D514" s="82" t="s">
        <v>414</v>
      </c>
      <c r="E514" s="440"/>
      <c r="F514" s="441"/>
      <c r="G514" s="759"/>
      <c r="H514" s="442"/>
      <c r="I514" s="798">
        <f t="shared" si="102"/>
        <v>0</v>
      </c>
      <c r="J514" s="86">
        <f>SUM(J515:J516)</f>
        <v>0</v>
      </c>
      <c r="K514" s="86">
        <f t="shared" ref="K514:U514" si="110">SUM(K515:K516)</f>
        <v>0</v>
      </c>
      <c r="L514" s="86">
        <f t="shared" si="110"/>
        <v>0</v>
      </c>
      <c r="M514" s="86">
        <f t="shared" si="110"/>
        <v>0</v>
      </c>
      <c r="N514" s="86">
        <f t="shared" si="110"/>
        <v>0</v>
      </c>
      <c r="O514" s="86">
        <f t="shared" si="110"/>
        <v>0</v>
      </c>
      <c r="P514" s="86">
        <f t="shared" si="110"/>
        <v>0</v>
      </c>
      <c r="Q514" s="86">
        <f t="shared" si="110"/>
        <v>0</v>
      </c>
      <c r="R514" s="86">
        <f t="shared" si="110"/>
        <v>0</v>
      </c>
      <c r="S514" s="86">
        <f t="shared" si="110"/>
        <v>0</v>
      </c>
      <c r="T514" s="86">
        <f t="shared" si="110"/>
        <v>0</v>
      </c>
      <c r="U514" s="86">
        <f t="shared" si="110"/>
        <v>0</v>
      </c>
      <c r="V514" s="642"/>
    </row>
    <row r="515" spans="1:22" hidden="1" outlineLevel="1">
      <c r="A515" s="121"/>
      <c r="B515" s="121"/>
      <c r="C515" s="121"/>
      <c r="D515" s="122"/>
      <c r="E515" s="255"/>
      <c r="F515" s="148"/>
      <c r="G515" s="720"/>
      <c r="H515" s="256"/>
      <c r="I515" s="797">
        <f t="shared" si="102"/>
        <v>0</v>
      </c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641"/>
    </row>
    <row r="516" spans="1:22" hidden="1" outlineLevel="1">
      <c r="A516" s="121"/>
      <c r="B516" s="121"/>
      <c r="C516" s="121"/>
      <c r="D516" s="122"/>
      <c r="E516" s="255"/>
      <c r="F516" s="148"/>
      <c r="G516" s="720"/>
      <c r="H516" s="256"/>
      <c r="I516" s="797">
        <f t="shared" si="102"/>
        <v>0</v>
      </c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641"/>
    </row>
    <row r="517" spans="1:22" s="276" customFormat="1" ht="162" hidden="1" outlineLevel="1">
      <c r="A517" s="149">
        <v>110150</v>
      </c>
      <c r="B517" s="149"/>
      <c r="C517" s="149"/>
      <c r="D517" s="201" t="s">
        <v>427</v>
      </c>
      <c r="E517" s="443"/>
      <c r="F517" s="444"/>
      <c r="G517" s="760"/>
      <c r="H517" s="445"/>
      <c r="I517" s="801">
        <f t="shared" si="102"/>
        <v>0</v>
      </c>
      <c r="J517" s="153">
        <f>J518+J528</f>
        <v>0</v>
      </c>
      <c r="K517" s="153">
        <f t="shared" ref="K517:U517" si="111">K518+K528</f>
        <v>0</v>
      </c>
      <c r="L517" s="153">
        <f t="shared" si="111"/>
        <v>0</v>
      </c>
      <c r="M517" s="153">
        <f t="shared" si="111"/>
        <v>0</v>
      </c>
      <c r="N517" s="153">
        <f t="shared" si="111"/>
        <v>0</v>
      </c>
      <c r="O517" s="153">
        <f t="shared" si="111"/>
        <v>0</v>
      </c>
      <c r="P517" s="153">
        <f t="shared" si="111"/>
        <v>0</v>
      </c>
      <c r="Q517" s="153">
        <f t="shared" si="111"/>
        <v>0</v>
      </c>
      <c r="R517" s="153">
        <f t="shared" si="111"/>
        <v>0</v>
      </c>
      <c r="S517" s="153">
        <f t="shared" si="111"/>
        <v>0</v>
      </c>
      <c r="T517" s="153">
        <f t="shared" si="111"/>
        <v>0</v>
      </c>
      <c r="U517" s="153">
        <f t="shared" si="111"/>
        <v>0</v>
      </c>
      <c r="V517" s="644"/>
    </row>
    <row r="518" spans="1:22" s="87" customFormat="1" ht="60.75" hidden="1" outlineLevel="1">
      <c r="A518" s="81">
        <v>3110</v>
      </c>
      <c r="B518" s="81"/>
      <c r="C518" s="81"/>
      <c r="D518" s="82" t="s">
        <v>355</v>
      </c>
      <c r="E518" s="446"/>
      <c r="F518" s="447"/>
      <c r="G518" s="761"/>
      <c r="H518" s="448"/>
      <c r="I518" s="798">
        <f t="shared" si="102"/>
        <v>0</v>
      </c>
      <c r="J518" s="86">
        <f>SUM(J519:J527)</f>
        <v>0</v>
      </c>
      <c r="K518" s="86">
        <f t="shared" ref="K518:U518" si="112">SUM(K519:K527)</f>
        <v>0</v>
      </c>
      <c r="L518" s="86">
        <f t="shared" si="112"/>
        <v>0</v>
      </c>
      <c r="M518" s="86">
        <f t="shared" si="112"/>
        <v>0</v>
      </c>
      <c r="N518" s="86">
        <f t="shared" si="112"/>
        <v>0</v>
      </c>
      <c r="O518" s="86">
        <f t="shared" si="112"/>
        <v>0</v>
      </c>
      <c r="P518" s="86">
        <f t="shared" si="112"/>
        <v>0</v>
      </c>
      <c r="Q518" s="86">
        <f t="shared" si="112"/>
        <v>0</v>
      </c>
      <c r="R518" s="86">
        <f t="shared" si="112"/>
        <v>0</v>
      </c>
      <c r="S518" s="86">
        <f t="shared" si="112"/>
        <v>0</v>
      </c>
      <c r="T518" s="86">
        <f t="shared" si="112"/>
        <v>0</v>
      </c>
      <c r="U518" s="86">
        <f t="shared" si="112"/>
        <v>0</v>
      </c>
      <c r="V518" s="642"/>
    </row>
    <row r="519" spans="1:22" hidden="1" outlineLevel="1">
      <c r="A519" s="121"/>
      <c r="B519" s="121"/>
      <c r="C519" s="121"/>
      <c r="D519" s="122"/>
      <c r="E519" s="165"/>
      <c r="F519" s="166"/>
      <c r="G519" s="703"/>
      <c r="H519" s="211"/>
      <c r="I519" s="797">
        <f t="shared" si="102"/>
        <v>0</v>
      </c>
      <c r="J519" s="74"/>
      <c r="K519" s="91"/>
      <c r="L519" s="74"/>
      <c r="M519" s="74"/>
      <c r="N519" s="74"/>
      <c r="O519" s="74"/>
      <c r="P519" s="74"/>
      <c r="Q519" s="74"/>
      <c r="R519" s="74"/>
      <c r="S519" s="91"/>
      <c r="T519" s="74"/>
      <c r="U519" s="74"/>
      <c r="V519" s="641"/>
    </row>
    <row r="520" spans="1:22" hidden="1" outlineLevel="1">
      <c r="A520" s="121"/>
      <c r="B520" s="121"/>
      <c r="C520" s="121"/>
      <c r="D520" s="122"/>
      <c r="E520" s="165"/>
      <c r="F520" s="166"/>
      <c r="G520" s="703"/>
      <c r="H520" s="211"/>
      <c r="I520" s="797">
        <f t="shared" si="102"/>
        <v>0</v>
      </c>
      <c r="J520" s="74"/>
      <c r="K520" s="91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641"/>
    </row>
    <row r="521" spans="1:22" hidden="1" outlineLevel="1">
      <c r="A521" s="121"/>
      <c r="B521" s="121"/>
      <c r="C521" s="121"/>
      <c r="D521" s="122"/>
      <c r="E521" s="165"/>
      <c r="F521" s="166"/>
      <c r="G521" s="703"/>
      <c r="H521" s="211"/>
      <c r="I521" s="797">
        <f t="shared" si="102"/>
        <v>0</v>
      </c>
      <c r="J521" s="74"/>
      <c r="K521" s="91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641"/>
    </row>
    <row r="522" spans="1:22" hidden="1" outlineLevel="1">
      <c r="A522" s="121"/>
      <c r="B522" s="121"/>
      <c r="C522" s="121"/>
      <c r="D522" s="122"/>
      <c r="E522" s="165"/>
      <c r="F522" s="166"/>
      <c r="G522" s="703"/>
      <c r="H522" s="211"/>
      <c r="I522" s="797">
        <f t="shared" si="102"/>
        <v>0</v>
      </c>
      <c r="J522" s="74"/>
      <c r="K522" s="91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641"/>
    </row>
    <row r="523" spans="1:22" hidden="1" outlineLevel="1">
      <c r="A523" s="121"/>
      <c r="B523" s="121"/>
      <c r="C523" s="121"/>
      <c r="D523" s="122"/>
      <c r="E523" s="165"/>
      <c r="F523" s="166"/>
      <c r="G523" s="703"/>
      <c r="H523" s="211"/>
      <c r="I523" s="797">
        <f t="shared" si="102"/>
        <v>0</v>
      </c>
      <c r="J523" s="449"/>
      <c r="K523" s="449"/>
      <c r="L523" s="449"/>
      <c r="M523" s="449"/>
      <c r="N523" s="74"/>
      <c r="O523" s="74"/>
      <c r="P523" s="74"/>
      <c r="Q523" s="74"/>
      <c r="R523" s="74"/>
      <c r="S523" s="74"/>
      <c r="T523" s="74"/>
      <c r="U523" s="74"/>
      <c r="V523" s="641"/>
    </row>
    <row r="524" spans="1:22" hidden="1" outlineLevel="1">
      <c r="A524" s="121"/>
      <c r="B524" s="121"/>
      <c r="C524" s="121"/>
      <c r="D524" s="122"/>
      <c r="E524" s="165"/>
      <c r="F524" s="166"/>
      <c r="G524" s="703"/>
      <c r="H524" s="211"/>
      <c r="I524" s="797">
        <f t="shared" si="102"/>
        <v>0</v>
      </c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641"/>
    </row>
    <row r="525" spans="1:22" hidden="1" outlineLevel="1">
      <c r="A525" s="121"/>
      <c r="B525" s="121"/>
      <c r="C525" s="121"/>
      <c r="D525" s="122"/>
      <c r="E525" s="165"/>
      <c r="F525" s="166"/>
      <c r="G525" s="703"/>
      <c r="H525" s="211"/>
      <c r="I525" s="797">
        <f t="shared" si="102"/>
        <v>0</v>
      </c>
      <c r="J525" s="91"/>
      <c r="K525" s="91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641"/>
    </row>
    <row r="526" spans="1:22" hidden="1" outlineLevel="1">
      <c r="A526" s="121"/>
      <c r="B526" s="121"/>
      <c r="C526" s="121"/>
      <c r="D526" s="122"/>
      <c r="E526" s="379"/>
      <c r="F526" s="380"/>
      <c r="G526" s="703"/>
      <c r="H526" s="211"/>
      <c r="I526" s="797">
        <f t="shared" si="102"/>
        <v>0</v>
      </c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641"/>
    </row>
    <row r="527" spans="1:22" hidden="1" outlineLevel="1">
      <c r="A527" s="121"/>
      <c r="B527" s="121"/>
      <c r="C527" s="121"/>
      <c r="D527" s="450"/>
      <c r="E527" s="451"/>
      <c r="F527" s="337"/>
      <c r="G527" s="750"/>
      <c r="H527" s="338"/>
      <c r="I527" s="797">
        <f t="shared" si="102"/>
        <v>0</v>
      </c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641"/>
    </row>
    <row r="528" spans="1:22" s="87" customFormat="1" ht="40.5" hidden="1" outlineLevel="1">
      <c r="A528" s="81">
        <v>3132</v>
      </c>
      <c r="B528" s="81"/>
      <c r="C528" s="81"/>
      <c r="D528" s="205" t="s">
        <v>327</v>
      </c>
      <c r="E528" s="452"/>
      <c r="F528" s="183"/>
      <c r="G528" s="762"/>
      <c r="H528" s="453"/>
      <c r="I528" s="798">
        <f t="shared" si="102"/>
        <v>0</v>
      </c>
      <c r="J528" s="86">
        <f>SUM(J529:J535)</f>
        <v>0</v>
      </c>
      <c r="K528" s="86">
        <f t="shared" ref="K528:U528" si="113">SUM(K529:K535)</f>
        <v>0</v>
      </c>
      <c r="L528" s="86">
        <f t="shared" si="113"/>
        <v>0</v>
      </c>
      <c r="M528" s="86">
        <f t="shared" si="113"/>
        <v>0</v>
      </c>
      <c r="N528" s="86">
        <f t="shared" si="113"/>
        <v>0</v>
      </c>
      <c r="O528" s="86">
        <f t="shared" si="113"/>
        <v>0</v>
      </c>
      <c r="P528" s="86">
        <f t="shared" si="113"/>
        <v>0</v>
      </c>
      <c r="Q528" s="86">
        <f t="shared" si="113"/>
        <v>0</v>
      </c>
      <c r="R528" s="86">
        <f t="shared" si="113"/>
        <v>0</v>
      </c>
      <c r="S528" s="86">
        <f t="shared" si="113"/>
        <v>0</v>
      </c>
      <c r="T528" s="86">
        <f t="shared" si="113"/>
        <v>0</v>
      </c>
      <c r="U528" s="86">
        <f t="shared" si="113"/>
        <v>0</v>
      </c>
      <c r="V528" s="642"/>
    </row>
    <row r="529" spans="1:22" hidden="1" outlineLevel="1">
      <c r="A529" s="121"/>
      <c r="B529" s="121"/>
      <c r="C529" s="121"/>
      <c r="D529" s="450"/>
      <c r="E529" s="165"/>
      <c r="F529" s="166"/>
      <c r="G529" s="703"/>
      <c r="H529" s="211"/>
      <c r="I529" s="797">
        <f t="shared" si="102"/>
        <v>0</v>
      </c>
      <c r="J529" s="74"/>
      <c r="K529" s="91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641"/>
    </row>
    <row r="530" spans="1:22" hidden="1" outlineLevel="1">
      <c r="A530" s="121"/>
      <c r="B530" s="121"/>
      <c r="C530" s="121"/>
      <c r="D530" s="450"/>
      <c r="E530" s="379"/>
      <c r="F530" s="380"/>
      <c r="G530" s="703"/>
      <c r="H530" s="211"/>
      <c r="I530" s="797">
        <f t="shared" si="102"/>
        <v>0</v>
      </c>
      <c r="J530" s="74"/>
      <c r="K530" s="74"/>
      <c r="L530" s="74"/>
      <c r="M530" s="74"/>
      <c r="N530" s="74"/>
      <c r="O530" s="74"/>
      <c r="P530" s="74"/>
      <c r="Q530" s="74"/>
      <c r="R530" s="74"/>
      <c r="S530" s="91"/>
      <c r="T530" s="74"/>
      <c r="U530" s="74"/>
      <c r="V530" s="641"/>
    </row>
    <row r="531" spans="1:22" hidden="1" outlineLevel="1">
      <c r="A531" s="121"/>
      <c r="B531" s="121"/>
      <c r="C531" s="121"/>
      <c r="D531" s="450"/>
      <c r="E531" s="451"/>
      <c r="F531" s="337"/>
      <c r="G531" s="750"/>
      <c r="H531" s="338"/>
      <c r="I531" s="797">
        <f t="shared" si="102"/>
        <v>0</v>
      </c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641"/>
    </row>
    <row r="532" spans="1:22" hidden="1" outlineLevel="1">
      <c r="A532" s="121"/>
      <c r="B532" s="121"/>
      <c r="C532" s="121"/>
      <c r="D532" s="450"/>
      <c r="E532" s="255"/>
      <c r="F532" s="148"/>
      <c r="G532" s="720"/>
      <c r="H532" s="256"/>
      <c r="I532" s="797">
        <f t="shared" si="102"/>
        <v>0</v>
      </c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641"/>
    </row>
    <row r="533" spans="1:22" hidden="1" outlineLevel="1">
      <c r="A533" s="121"/>
      <c r="B533" s="121"/>
      <c r="C533" s="121"/>
      <c r="D533" s="450"/>
      <c r="E533" s="255"/>
      <c r="F533" s="148"/>
      <c r="G533" s="720"/>
      <c r="H533" s="256"/>
      <c r="I533" s="797">
        <f t="shared" si="102"/>
        <v>0</v>
      </c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641"/>
    </row>
    <row r="534" spans="1:22" hidden="1" outlineLevel="1">
      <c r="A534" s="121"/>
      <c r="B534" s="121"/>
      <c r="C534" s="121"/>
      <c r="D534" s="450"/>
      <c r="E534" s="454"/>
      <c r="F534" s="96"/>
      <c r="G534" s="720"/>
      <c r="H534" s="256"/>
      <c r="I534" s="797">
        <f t="shared" si="102"/>
        <v>0</v>
      </c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641"/>
    </row>
    <row r="535" spans="1:22" hidden="1" outlineLevel="1">
      <c r="A535" s="121"/>
      <c r="B535" s="121"/>
      <c r="C535" s="121"/>
      <c r="D535" s="450"/>
      <c r="E535" s="451"/>
      <c r="F535" s="337"/>
      <c r="G535" s="750"/>
      <c r="H535" s="338"/>
      <c r="I535" s="797">
        <f t="shared" si="102"/>
        <v>0</v>
      </c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641"/>
    </row>
    <row r="536" spans="1:22" s="276" customFormat="1" ht="40.5" hidden="1" outlineLevel="1">
      <c r="A536" s="149">
        <v>117130</v>
      </c>
      <c r="B536" s="149"/>
      <c r="C536" s="149"/>
      <c r="D536" s="201" t="s">
        <v>428</v>
      </c>
      <c r="E536" s="443"/>
      <c r="F536" s="444"/>
      <c r="G536" s="760"/>
      <c r="H536" s="445"/>
      <c r="I536" s="801">
        <f t="shared" si="102"/>
        <v>0</v>
      </c>
      <c r="J536" s="153">
        <f>J537</f>
        <v>0</v>
      </c>
      <c r="K536" s="153">
        <f t="shared" ref="K536:U536" si="114">K537</f>
        <v>0</v>
      </c>
      <c r="L536" s="153">
        <f t="shared" si="114"/>
        <v>0</v>
      </c>
      <c r="M536" s="153">
        <f t="shared" si="114"/>
        <v>0</v>
      </c>
      <c r="N536" s="153">
        <f t="shared" si="114"/>
        <v>0</v>
      </c>
      <c r="O536" s="153">
        <f t="shared" si="114"/>
        <v>0</v>
      </c>
      <c r="P536" s="153">
        <f t="shared" si="114"/>
        <v>0</v>
      </c>
      <c r="Q536" s="153">
        <f t="shared" si="114"/>
        <v>0</v>
      </c>
      <c r="R536" s="153">
        <f t="shared" si="114"/>
        <v>0</v>
      </c>
      <c r="S536" s="153">
        <f t="shared" si="114"/>
        <v>0</v>
      </c>
      <c r="T536" s="153">
        <f t="shared" si="114"/>
        <v>0</v>
      </c>
      <c r="U536" s="153">
        <f t="shared" si="114"/>
        <v>0</v>
      </c>
      <c r="V536" s="644"/>
    </row>
    <row r="537" spans="1:22" s="87" customFormat="1" ht="81" hidden="1" outlineLevel="1">
      <c r="A537" s="81">
        <v>2281</v>
      </c>
      <c r="B537" s="81"/>
      <c r="C537" s="81"/>
      <c r="D537" s="82" t="s">
        <v>424</v>
      </c>
      <c r="E537" s="446"/>
      <c r="F537" s="447"/>
      <c r="G537" s="761"/>
      <c r="H537" s="448"/>
      <c r="I537" s="798">
        <f t="shared" si="102"/>
        <v>0</v>
      </c>
      <c r="J537" s="86">
        <f>SUM(J538:J541)</f>
        <v>0</v>
      </c>
      <c r="K537" s="86">
        <f t="shared" ref="K537:U537" si="115">SUM(K538:K541)</f>
        <v>0</v>
      </c>
      <c r="L537" s="86">
        <f t="shared" si="115"/>
        <v>0</v>
      </c>
      <c r="M537" s="86">
        <f t="shared" si="115"/>
        <v>0</v>
      </c>
      <c r="N537" s="86">
        <f t="shared" si="115"/>
        <v>0</v>
      </c>
      <c r="O537" s="86">
        <f t="shared" si="115"/>
        <v>0</v>
      </c>
      <c r="P537" s="86">
        <f t="shared" si="115"/>
        <v>0</v>
      </c>
      <c r="Q537" s="86">
        <f t="shared" si="115"/>
        <v>0</v>
      </c>
      <c r="R537" s="86">
        <f t="shared" si="115"/>
        <v>0</v>
      </c>
      <c r="S537" s="86">
        <f t="shared" si="115"/>
        <v>0</v>
      </c>
      <c r="T537" s="86">
        <f t="shared" si="115"/>
        <v>0</v>
      </c>
      <c r="U537" s="86">
        <f t="shared" si="115"/>
        <v>0</v>
      </c>
      <c r="V537" s="642"/>
    </row>
    <row r="538" spans="1:22" hidden="1" outlineLevel="1">
      <c r="A538" s="121"/>
      <c r="B538" s="121"/>
      <c r="C538" s="121"/>
      <c r="D538" s="136"/>
      <c r="E538" s="265"/>
      <c r="F538" s="266"/>
      <c r="G538" s="682"/>
      <c r="H538" s="197"/>
      <c r="I538" s="797">
        <f t="shared" si="102"/>
        <v>0</v>
      </c>
      <c r="J538" s="91"/>
      <c r="K538" s="91"/>
      <c r="L538" s="91"/>
      <c r="M538" s="91"/>
      <c r="N538" s="455"/>
      <c r="O538" s="74"/>
      <c r="P538" s="74"/>
      <c r="Q538" s="74"/>
      <c r="R538" s="74"/>
      <c r="S538" s="74"/>
      <c r="T538" s="74"/>
      <c r="U538" s="74"/>
      <c r="V538" s="641"/>
    </row>
    <row r="539" spans="1:22" hidden="1" outlineLevel="1">
      <c r="A539" s="121"/>
      <c r="B539" s="121"/>
      <c r="C539" s="121"/>
      <c r="D539" s="136"/>
      <c r="E539" s="265"/>
      <c r="F539" s="266"/>
      <c r="G539" s="682"/>
      <c r="H539" s="197"/>
      <c r="I539" s="797">
        <f t="shared" si="102"/>
        <v>0</v>
      </c>
      <c r="J539" s="91"/>
      <c r="K539" s="91"/>
      <c r="L539" s="91"/>
      <c r="M539" s="91"/>
      <c r="N539" s="455"/>
      <c r="O539" s="74"/>
      <c r="P539" s="74"/>
      <c r="Q539" s="74"/>
      <c r="R539" s="74"/>
      <c r="S539" s="74"/>
      <c r="T539" s="74"/>
      <c r="U539" s="74"/>
      <c r="V539" s="641"/>
    </row>
    <row r="540" spans="1:22" hidden="1" outlineLevel="1">
      <c r="A540" s="121"/>
      <c r="B540" s="121"/>
      <c r="C540" s="121"/>
      <c r="D540" s="122"/>
      <c r="E540" s="265"/>
      <c r="F540" s="266"/>
      <c r="G540" s="682"/>
      <c r="H540" s="197"/>
      <c r="I540" s="797">
        <f t="shared" si="102"/>
        <v>0</v>
      </c>
      <c r="J540" s="91"/>
      <c r="K540" s="91"/>
      <c r="L540" s="91"/>
      <c r="M540" s="91"/>
      <c r="N540" s="455"/>
      <c r="O540" s="74"/>
      <c r="P540" s="74"/>
      <c r="Q540" s="74"/>
      <c r="R540" s="74"/>
      <c r="S540" s="74"/>
      <c r="T540" s="74"/>
      <c r="U540" s="74"/>
      <c r="V540" s="641"/>
    </row>
    <row r="541" spans="1:22" hidden="1" outlineLevel="1">
      <c r="A541" s="121"/>
      <c r="B541" s="121"/>
      <c r="C541" s="121"/>
      <c r="D541" s="122"/>
      <c r="E541" s="265"/>
      <c r="F541" s="266"/>
      <c r="G541" s="682"/>
      <c r="H541" s="197"/>
      <c r="I541" s="797">
        <f t="shared" si="102"/>
        <v>0</v>
      </c>
      <c r="J541" s="163"/>
      <c r="K541" s="163"/>
      <c r="L541" s="163"/>
      <c r="M541" s="163"/>
      <c r="N541" s="455"/>
      <c r="O541" s="74"/>
      <c r="P541" s="74"/>
      <c r="Q541" s="74"/>
      <c r="R541" s="74"/>
      <c r="S541" s="74"/>
      <c r="T541" s="74"/>
      <c r="U541" s="74"/>
      <c r="V541" s="641"/>
    </row>
    <row r="542" spans="1:22" s="20" customFormat="1" ht="86.25" customHeight="1" outlineLevel="1">
      <c r="A542" s="15" t="s">
        <v>429</v>
      </c>
      <c r="B542" s="15" t="s">
        <v>430</v>
      </c>
      <c r="C542" s="15" t="s">
        <v>139</v>
      </c>
      <c r="D542" s="359" t="s">
        <v>431</v>
      </c>
      <c r="E542" s="323"/>
      <c r="F542" s="324"/>
      <c r="G542" s="735"/>
      <c r="H542" s="325"/>
      <c r="I542" s="782">
        <f t="shared" si="102"/>
        <v>99000</v>
      </c>
      <c r="J542" s="19">
        <f>J543</f>
        <v>0</v>
      </c>
      <c r="K542" s="19">
        <f t="shared" ref="K542:U542" si="116">K543</f>
        <v>0</v>
      </c>
      <c r="L542" s="19">
        <f t="shared" si="116"/>
        <v>99000</v>
      </c>
      <c r="M542" s="19">
        <f t="shared" si="116"/>
        <v>0</v>
      </c>
      <c r="N542" s="19">
        <f t="shared" si="116"/>
        <v>0</v>
      </c>
      <c r="O542" s="19">
        <f t="shared" si="116"/>
        <v>0</v>
      </c>
      <c r="P542" s="19">
        <f t="shared" si="116"/>
        <v>0</v>
      </c>
      <c r="Q542" s="19">
        <f t="shared" si="116"/>
        <v>0</v>
      </c>
      <c r="R542" s="19">
        <f t="shared" si="116"/>
        <v>0</v>
      </c>
      <c r="S542" s="19">
        <f t="shared" si="116"/>
        <v>0</v>
      </c>
      <c r="T542" s="19">
        <f t="shared" si="116"/>
        <v>0</v>
      </c>
      <c r="U542" s="19">
        <f t="shared" si="116"/>
        <v>0</v>
      </c>
      <c r="V542" s="636"/>
    </row>
    <row r="543" spans="1:22" s="61" customFormat="1" ht="81.75" outlineLevel="1">
      <c r="A543" s="55">
        <v>2281</v>
      </c>
      <c r="B543" s="55"/>
      <c r="C543" s="55"/>
      <c r="D543" s="56" t="s">
        <v>432</v>
      </c>
      <c r="E543" s="360"/>
      <c r="F543" s="58"/>
      <c r="G543" s="743"/>
      <c r="H543" s="361"/>
      <c r="I543" s="780">
        <f t="shared" si="102"/>
        <v>99000</v>
      </c>
      <c r="J543" s="60">
        <f>SUM(J544:J545)</f>
        <v>0</v>
      </c>
      <c r="K543" s="60">
        <f t="shared" ref="K543:U543" si="117">SUM(K544:K545)</f>
        <v>0</v>
      </c>
      <c r="L543" s="60">
        <f t="shared" si="117"/>
        <v>99000</v>
      </c>
      <c r="M543" s="60">
        <f t="shared" si="117"/>
        <v>0</v>
      </c>
      <c r="N543" s="60">
        <f t="shared" si="117"/>
        <v>0</v>
      </c>
      <c r="O543" s="60">
        <f t="shared" si="117"/>
        <v>0</v>
      </c>
      <c r="P543" s="60">
        <f t="shared" si="117"/>
        <v>0</v>
      </c>
      <c r="Q543" s="60">
        <f t="shared" si="117"/>
        <v>0</v>
      </c>
      <c r="R543" s="60">
        <f t="shared" si="117"/>
        <v>0</v>
      </c>
      <c r="S543" s="60">
        <f t="shared" si="117"/>
        <v>0</v>
      </c>
      <c r="T543" s="60">
        <f t="shared" si="117"/>
        <v>0</v>
      </c>
      <c r="U543" s="60">
        <f t="shared" si="117"/>
        <v>0</v>
      </c>
      <c r="V543" s="639"/>
    </row>
    <row r="544" spans="1:22" s="67" customFormat="1" outlineLevel="1">
      <c r="A544" s="362"/>
      <c r="B544" s="362"/>
      <c r="C544" s="362"/>
      <c r="D544" s="456"/>
      <c r="E544" s="131" t="s">
        <v>433</v>
      </c>
      <c r="F544" s="132"/>
      <c r="G544" s="696"/>
      <c r="H544" s="270"/>
      <c r="I544" s="810">
        <f t="shared" si="102"/>
        <v>99000</v>
      </c>
      <c r="J544" s="222"/>
      <c r="K544" s="222"/>
      <c r="L544" s="222">
        <v>99000</v>
      </c>
      <c r="M544" s="222"/>
      <c r="N544" s="222"/>
      <c r="O544" s="222"/>
      <c r="P544" s="222"/>
      <c r="Q544" s="222"/>
      <c r="R544" s="222"/>
      <c r="S544" s="222"/>
      <c r="T544" s="222"/>
      <c r="U544" s="222"/>
      <c r="V544" s="658"/>
    </row>
    <row r="545" spans="1:22" hidden="1" outlineLevel="1">
      <c r="A545" s="350"/>
      <c r="B545" s="350"/>
      <c r="C545" s="350"/>
      <c r="D545" s="457"/>
      <c r="E545" s="458"/>
      <c r="F545" s="459"/>
      <c r="G545" s="682"/>
      <c r="H545" s="197"/>
      <c r="I545" s="800">
        <f t="shared" si="102"/>
        <v>0</v>
      </c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643"/>
    </row>
    <row r="546" spans="1:22" s="20" customFormat="1" ht="175.5" customHeight="1" outlineLevel="1">
      <c r="A546" s="15" t="s">
        <v>434</v>
      </c>
      <c r="B546" s="15" t="s">
        <v>435</v>
      </c>
      <c r="C546" s="15" t="s">
        <v>139</v>
      </c>
      <c r="D546" s="460" t="s">
        <v>436</v>
      </c>
      <c r="E546" s="372"/>
      <c r="F546" s="373"/>
      <c r="G546" s="745"/>
      <c r="H546" s="375"/>
      <c r="I546" s="782">
        <f t="shared" si="102"/>
        <v>99000</v>
      </c>
      <c r="J546" s="19">
        <f>J547</f>
        <v>0</v>
      </c>
      <c r="K546" s="19">
        <f t="shared" ref="K546:U546" si="118">K547</f>
        <v>0</v>
      </c>
      <c r="L546" s="19">
        <f t="shared" si="118"/>
        <v>99000</v>
      </c>
      <c r="M546" s="19">
        <f t="shared" si="118"/>
        <v>0</v>
      </c>
      <c r="N546" s="19">
        <f t="shared" si="118"/>
        <v>0</v>
      </c>
      <c r="O546" s="19">
        <f t="shared" si="118"/>
        <v>0</v>
      </c>
      <c r="P546" s="19">
        <f t="shared" si="118"/>
        <v>0</v>
      </c>
      <c r="Q546" s="19">
        <f t="shared" si="118"/>
        <v>0</v>
      </c>
      <c r="R546" s="19">
        <f t="shared" si="118"/>
        <v>0</v>
      </c>
      <c r="S546" s="19">
        <f t="shared" si="118"/>
        <v>0</v>
      </c>
      <c r="T546" s="19">
        <f t="shared" si="118"/>
        <v>0</v>
      </c>
      <c r="U546" s="19">
        <f t="shared" si="118"/>
        <v>0</v>
      </c>
      <c r="V546" s="636"/>
    </row>
    <row r="547" spans="1:22" s="61" customFormat="1" ht="81.75" outlineLevel="1">
      <c r="A547" s="55">
        <v>2281</v>
      </c>
      <c r="B547" s="55"/>
      <c r="C547" s="55"/>
      <c r="D547" s="56" t="s">
        <v>432</v>
      </c>
      <c r="E547" s="376"/>
      <c r="F547" s="377"/>
      <c r="G547" s="746"/>
      <c r="H547" s="334"/>
      <c r="I547" s="780">
        <f t="shared" si="102"/>
        <v>99000</v>
      </c>
      <c r="J547" s="60">
        <f>SUM(J548:J549)</f>
        <v>0</v>
      </c>
      <c r="K547" s="60">
        <f t="shared" ref="K547:U547" si="119">SUM(K548:K549)</f>
        <v>0</v>
      </c>
      <c r="L547" s="60">
        <f t="shared" si="119"/>
        <v>99000</v>
      </c>
      <c r="M547" s="60">
        <f t="shared" si="119"/>
        <v>0</v>
      </c>
      <c r="N547" s="60">
        <f t="shared" si="119"/>
        <v>0</v>
      </c>
      <c r="O547" s="60">
        <f t="shared" si="119"/>
        <v>0</v>
      </c>
      <c r="P547" s="60">
        <f t="shared" si="119"/>
        <v>0</v>
      </c>
      <c r="Q547" s="60">
        <f t="shared" si="119"/>
        <v>0</v>
      </c>
      <c r="R547" s="60">
        <f t="shared" si="119"/>
        <v>0</v>
      </c>
      <c r="S547" s="60">
        <f t="shared" si="119"/>
        <v>0</v>
      </c>
      <c r="T547" s="60">
        <f t="shared" si="119"/>
        <v>0</v>
      </c>
      <c r="U547" s="60">
        <f t="shared" si="119"/>
        <v>0</v>
      </c>
      <c r="V547" s="639"/>
    </row>
    <row r="548" spans="1:22" s="67" customFormat="1" ht="39" customHeight="1" outlineLevel="1">
      <c r="A548" s="114"/>
      <c r="B548" s="114"/>
      <c r="C548" s="114"/>
      <c r="D548" s="461"/>
      <c r="E548" s="131" t="s">
        <v>437</v>
      </c>
      <c r="F548" s="132"/>
      <c r="G548" s="696"/>
      <c r="H548" s="270"/>
      <c r="I548" s="796">
        <f t="shared" si="102"/>
        <v>84000</v>
      </c>
      <c r="J548" s="66"/>
      <c r="K548" s="462"/>
      <c r="L548" s="66">
        <v>84000</v>
      </c>
      <c r="M548" s="66"/>
      <c r="N548" s="66"/>
      <c r="O548" s="66"/>
      <c r="P548" s="66"/>
      <c r="Q548" s="66"/>
      <c r="R548" s="66"/>
      <c r="S548" s="66"/>
      <c r="T548" s="66"/>
      <c r="U548" s="66"/>
      <c r="V548" s="640"/>
    </row>
    <row r="549" spans="1:22" s="67" customFormat="1" outlineLevel="1">
      <c r="A549" s="114"/>
      <c r="B549" s="114"/>
      <c r="C549" s="114"/>
      <c r="D549" s="461"/>
      <c r="E549" s="463" t="s">
        <v>433</v>
      </c>
      <c r="F549" s="132"/>
      <c r="G549" s="744"/>
      <c r="H549" s="365"/>
      <c r="I549" s="796">
        <f t="shared" si="102"/>
        <v>15000</v>
      </c>
      <c r="J549" s="66"/>
      <c r="K549" s="66"/>
      <c r="L549" s="66">
        <v>15000</v>
      </c>
      <c r="M549" s="66"/>
      <c r="N549" s="66"/>
      <c r="O549" s="66"/>
      <c r="P549" s="66"/>
      <c r="Q549" s="66"/>
      <c r="R549" s="66"/>
      <c r="S549" s="66"/>
      <c r="T549" s="66"/>
      <c r="U549" s="66"/>
      <c r="V549" s="640"/>
    </row>
    <row r="550" spans="1:22" s="276" customFormat="1" ht="81" hidden="1" outlineLevel="1">
      <c r="A550" s="149">
        <v>118110</v>
      </c>
      <c r="B550" s="149"/>
      <c r="C550" s="149"/>
      <c r="D550" s="464" t="s">
        <v>438</v>
      </c>
      <c r="E550" s="465"/>
      <c r="F550" s="466"/>
      <c r="G550" s="763"/>
      <c r="H550" s="467"/>
      <c r="I550" s="801">
        <f t="shared" si="102"/>
        <v>0</v>
      </c>
      <c r="J550" s="153">
        <f>J551</f>
        <v>0</v>
      </c>
      <c r="K550" s="153">
        <f t="shared" ref="K550:U550" si="120">K551</f>
        <v>0</v>
      </c>
      <c r="L550" s="153">
        <f t="shared" si="120"/>
        <v>0</v>
      </c>
      <c r="M550" s="153">
        <f t="shared" si="120"/>
        <v>0</v>
      </c>
      <c r="N550" s="153">
        <f t="shared" si="120"/>
        <v>0</v>
      </c>
      <c r="O550" s="153">
        <f t="shared" si="120"/>
        <v>0</v>
      </c>
      <c r="P550" s="153">
        <f t="shared" si="120"/>
        <v>0</v>
      </c>
      <c r="Q550" s="153">
        <f t="shared" si="120"/>
        <v>0</v>
      </c>
      <c r="R550" s="153">
        <f t="shared" si="120"/>
        <v>0</v>
      </c>
      <c r="S550" s="153">
        <f t="shared" si="120"/>
        <v>0</v>
      </c>
      <c r="T550" s="153">
        <f t="shared" si="120"/>
        <v>0</v>
      </c>
      <c r="U550" s="153">
        <f t="shared" si="120"/>
        <v>0</v>
      </c>
      <c r="V550" s="644"/>
    </row>
    <row r="551" spans="1:22" s="87" customFormat="1" ht="60.75" hidden="1" outlineLevel="1">
      <c r="A551" s="81">
        <v>3110</v>
      </c>
      <c r="B551" s="81"/>
      <c r="C551" s="81"/>
      <c r="D551" s="82" t="s">
        <v>261</v>
      </c>
      <c r="E551" s="468"/>
      <c r="F551" s="441"/>
      <c r="G551" s="764"/>
      <c r="H551" s="442"/>
      <c r="I551" s="798">
        <f t="shared" si="102"/>
        <v>0</v>
      </c>
      <c r="J551" s="86">
        <f>SUM(J552:J553)</f>
        <v>0</v>
      </c>
      <c r="K551" s="86">
        <f t="shared" ref="K551:U551" si="121">SUM(K552:K553)</f>
        <v>0</v>
      </c>
      <c r="L551" s="86">
        <f t="shared" si="121"/>
        <v>0</v>
      </c>
      <c r="M551" s="86">
        <f t="shared" si="121"/>
        <v>0</v>
      </c>
      <c r="N551" s="86">
        <f t="shared" si="121"/>
        <v>0</v>
      </c>
      <c r="O551" s="86">
        <f t="shared" si="121"/>
        <v>0</v>
      </c>
      <c r="P551" s="86">
        <f t="shared" si="121"/>
        <v>0</v>
      </c>
      <c r="Q551" s="86">
        <f t="shared" si="121"/>
        <v>0</v>
      </c>
      <c r="R551" s="86">
        <f t="shared" si="121"/>
        <v>0</v>
      </c>
      <c r="S551" s="86">
        <f t="shared" si="121"/>
        <v>0</v>
      </c>
      <c r="T551" s="86">
        <f t="shared" si="121"/>
        <v>0</v>
      </c>
      <c r="U551" s="86">
        <f t="shared" si="121"/>
        <v>0</v>
      </c>
      <c r="V551" s="642"/>
    </row>
    <row r="552" spans="1:22" hidden="1" outlineLevel="1">
      <c r="A552" s="121"/>
      <c r="B552" s="121"/>
      <c r="C552" s="121"/>
      <c r="D552" s="122"/>
      <c r="E552" s="165"/>
      <c r="F552" s="166"/>
      <c r="G552" s="703"/>
      <c r="H552" s="211"/>
      <c r="I552" s="797">
        <f t="shared" si="102"/>
        <v>0</v>
      </c>
      <c r="J552" s="163"/>
      <c r="K552" s="163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641"/>
    </row>
    <row r="553" spans="1:22" hidden="1" outlineLevel="1">
      <c r="A553" s="121"/>
      <c r="B553" s="121"/>
      <c r="C553" s="121"/>
      <c r="D553" s="122"/>
      <c r="E553" s="379"/>
      <c r="F553" s="380"/>
      <c r="G553" s="703"/>
      <c r="H553" s="211"/>
      <c r="I553" s="797">
        <f t="shared" si="102"/>
        <v>0</v>
      </c>
      <c r="J553" s="74"/>
      <c r="K553" s="163"/>
      <c r="L553" s="74"/>
      <c r="M553" s="74"/>
      <c r="N553" s="74"/>
      <c r="O553" s="74"/>
      <c r="P553" s="74"/>
      <c r="Q553" s="74"/>
      <c r="R553" s="74"/>
      <c r="S553" s="91"/>
      <c r="T553" s="74"/>
      <c r="U553" s="74"/>
      <c r="V553" s="641"/>
    </row>
    <row r="554" spans="1:22" s="276" customFormat="1" ht="64.5" hidden="1" customHeight="1" outlineLevel="1">
      <c r="A554" s="149">
        <v>117130</v>
      </c>
      <c r="B554" s="149"/>
      <c r="C554" s="149"/>
      <c r="D554" s="345" t="s">
        <v>439</v>
      </c>
      <c r="E554" s="465"/>
      <c r="F554" s="466"/>
      <c r="G554" s="763"/>
      <c r="H554" s="467"/>
      <c r="I554" s="801">
        <f t="shared" si="102"/>
        <v>0</v>
      </c>
      <c r="J554" s="153">
        <f>J555</f>
        <v>0</v>
      </c>
      <c r="K554" s="153">
        <f t="shared" ref="K554:U554" si="122">K555</f>
        <v>0</v>
      </c>
      <c r="L554" s="153">
        <f t="shared" si="122"/>
        <v>0</v>
      </c>
      <c r="M554" s="153">
        <f t="shared" si="122"/>
        <v>0</v>
      </c>
      <c r="N554" s="153">
        <f t="shared" si="122"/>
        <v>0</v>
      </c>
      <c r="O554" s="153">
        <f t="shared" si="122"/>
        <v>0</v>
      </c>
      <c r="P554" s="153">
        <f t="shared" si="122"/>
        <v>0</v>
      </c>
      <c r="Q554" s="153">
        <f t="shared" si="122"/>
        <v>0</v>
      </c>
      <c r="R554" s="153">
        <f t="shared" si="122"/>
        <v>0</v>
      </c>
      <c r="S554" s="153">
        <f t="shared" si="122"/>
        <v>0</v>
      </c>
      <c r="T554" s="153">
        <f t="shared" si="122"/>
        <v>0</v>
      </c>
      <c r="U554" s="153">
        <f t="shared" si="122"/>
        <v>0</v>
      </c>
      <c r="V554" s="644"/>
    </row>
    <row r="555" spans="1:22" s="87" customFormat="1" ht="81" hidden="1" outlineLevel="1">
      <c r="A555" s="155">
        <v>2281</v>
      </c>
      <c r="B555" s="155"/>
      <c r="C555" s="81"/>
      <c r="D555" s="469" t="s">
        <v>440</v>
      </c>
      <c r="E555" s="470"/>
      <c r="F555" s="471"/>
      <c r="G555" s="698"/>
      <c r="H555" s="472"/>
      <c r="I555" s="798">
        <f t="shared" si="102"/>
        <v>0</v>
      </c>
      <c r="J555" s="86">
        <f>SUM(J556)</f>
        <v>0</v>
      </c>
      <c r="K555" s="473">
        <f t="shared" ref="K555:U555" si="123">SUM(K556)</f>
        <v>0</v>
      </c>
      <c r="L555" s="86">
        <f t="shared" si="123"/>
        <v>0</v>
      </c>
      <c r="M555" s="86">
        <f t="shared" si="123"/>
        <v>0</v>
      </c>
      <c r="N555" s="86">
        <f t="shared" si="123"/>
        <v>0</v>
      </c>
      <c r="O555" s="86">
        <f t="shared" si="123"/>
        <v>0</v>
      </c>
      <c r="P555" s="86">
        <f t="shared" si="123"/>
        <v>0</v>
      </c>
      <c r="Q555" s="86">
        <f t="shared" si="123"/>
        <v>0</v>
      </c>
      <c r="R555" s="86">
        <f t="shared" si="123"/>
        <v>0</v>
      </c>
      <c r="S555" s="86">
        <f t="shared" si="123"/>
        <v>0</v>
      </c>
      <c r="T555" s="86">
        <f t="shared" si="123"/>
        <v>0</v>
      </c>
      <c r="U555" s="86">
        <f t="shared" si="123"/>
        <v>0</v>
      </c>
      <c r="V555" s="642"/>
    </row>
    <row r="556" spans="1:22" hidden="1" outlineLevel="1">
      <c r="A556" s="121"/>
      <c r="B556" s="121"/>
      <c r="C556" s="121"/>
      <c r="D556" s="122"/>
      <c r="E556" s="71"/>
      <c r="F556" s="72"/>
      <c r="G556" s="682"/>
      <c r="H556" s="197"/>
      <c r="I556" s="797">
        <f t="shared" si="102"/>
        <v>0</v>
      </c>
      <c r="J556" s="74"/>
      <c r="K556" s="163"/>
      <c r="L556" s="74"/>
      <c r="M556" s="74"/>
      <c r="N556" s="74"/>
      <c r="O556" s="74"/>
      <c r="P556" s="74"/>
      <c r="Q556" s="74"/>
      <c r="R556" s="474"/>
      <c r="S556" s="91"/>
      <c r="T556" s="74"/>
      <c r="U556" s="74"/>
      <c r="V556" s="641"/>
    </row>
    <row r="557" spans="1:22" s="144" customFormat="1" ht="100.5" customHeight="1" collapsed="1">
      <c r="A557" s="15" t="s">
        <v>441</v>
      </c>
      <c r="B557" s="15"/>
      <c r="C557" s="15"/>
      <c r="D557" s="866" t="s">
        <v>118</v>
      </c>
      <c r="E557" s="428"/>
      <c r="F557" s="429"/>
      <c r="G557" s="757"/>
      <c r="H557" s="375"/>
      <c r="I557" s="782">
        <f t="shared" ref="I557:I620" si="124">+J557+K557+L557+M557+N557+O557+P557+Q557+R557+S557+T557+U557</f>
        <v>3180000</v>
      </c>
      <c r="J557" s="18">
        <f>J558+J583+J589</f>
        <v>35000</v>
      </c>
      <c r="K557" s="18">
        <f t="shared" ref="K557:U557" si="125">K558+K583+K589</f>
        <v>0</v>
      </c>
      <c r="L557" s="18">
        <f t="shared" si="125"/>
        <v>3145000</v>
      </c>
      <c r="M557" s="18">
        <f t="shared" si="125"/>
        <v>0</v>
      </c>
      <c r="N557" s="18">
        <f t="shared" si="125"/>
        <v>0</v>
      </c>
      <c r="O557" s="18">
        <f t="shared" si="125"/>
        <v>0</v>
      </c>
      <c r="P557" s="18">
        <f t="shared" si="125"/>
        <v>0</v>
      </c>
      <c r="Q557" s="18">
        <f t="shared" si="125"/>
        <v>0</v>
      </c>
      <c r="R557" s="18">
        <f t="shared" si="125"/>
        <v>0</v>
      </c>
      <c r="S557" s="18">
        <f t="shared" si="125"/>
        <v>0</v>
      </c>
      <c r="T557" s="18">
        <f t="shared" si="125"/>
        <v>0</v>
      </c>
      <c r="U557" s="18">
        <f t="shared" si="125"/>
        <v>0</v>
      </c>
      <c r="V557" s="636"/>
    </row>
    <row r="558" spans="1:22" s="20" customFormat="1" ht="109.5" customHeight="1" outlineLevel="1">
      <c r="A558" s="15">
        <v>1115031</v>
      </c>
      <c r="B558" s="15" t="s">
        <v>442</v>
      </c>
      <c r="C558" s="15" t="s">
        <v>443</v>
      </c>
      <c r="D558" s="359" t="s">
        <v>444</v>
      </c>
      <c r="E558" s="428"/>
      <c r="F558" s="429"/>
      <c r="G558" s="757"/>
      <c r="H558" s="375"/>
      <c r="I558" s="782">
        <f t="shared" si="124"/>
        <v>195000</v>
      </c>
      <c r="J558" s="19">
        <f>J559+J570+J581</f>
        <v>35000</v>
      </c>
      <c r="K558" s="19">
        <f t="shared" ref="K558:U558" si="126">K559+K570+K581</f>
        <v>0</v>
      </c>
      <c r="L558" s="19">
        <f t="shared" si="126"/>
        <v>160000</v>
      </c>
      <c r="M558" s="19">
        <f t="shared" si="126"/>
        <v>0</v>
      </c>
      <c r="N558" s="19">
        <f t="shared" si="126"/>
        <v>0</v>
      </c>
      <c r="O558" s="19">
        <f t="shared" si="126"/>
        <v>0</v>
      </c>
      <c r="P558" s="19">
        <f t="shared" si="126"/>
        <v>0</v>
      </c>
      <c r="Q558" s="19">
        <f t="shared" si="126"/>
        <v>0</v>
      </c>
      <c r="R558" s="19">
        <f t="shared" si="126"/>
        <v>0</v>
      </c>
      <c r="S558" s="19">
        <f t="shared" si="126"/>
        <v>0</v>
      </c>
      <c r="T558" s="19">
        <f t="shared" si="126"/>
        <v>0</v>
      </c>
      <c r="U558" s="19">
        <f t="shared" si="126"/>
        <v>0</v>
      </c>
      <c r="V558" s="636"/>
    </row>
    <row r="559" spans="1:22" s="61" customFormat="1" ht="61.5" outlineLevel="1">
      <c r="A559" s="55">
        <v>3110</v>
      </c>
      <c r="B559" s="55"/>
      <c r="C559" s="55"/>
      <c r="D559" s="24" t="s">
        <v>420</v>
      </c>
      <c r="E559" s="332"/>
      <c r="F559" s="333"/>
      <c r="G559" s="737"/>
      <c r="H559" s="334"/>
      <c r="I559" s="780">
        <f t="shared" si="124"/>
        <v>195000</v>
      </c>
      <c r="J559" s="60">
        <f>SUM(J560:J569)</f>
        <v>35000</v>
      </c>
      <c r="K559" s="60">
        <f t="shared" ref="K559:U559" si="127">SUM(K560:K569)</f>
        <v>0</v>
      </c>
      <c r="L559" s="60">
        <f t="shared" si="127"/>
        <v>160000</v>
      </c>
      <c r="M559" s="60">
        <f t="shared" si="127"/>
        <v>0</v>
      </c>
      <c r="N559" s="60">
        <f t="shared" si="127"/>
        <v>0</v>
      </c>
      <c r="O559" s="60">
        <f t="shared" si="127"/>
        <v>0</v>
      </c>
      <c r="P559" s="60">
        <f t="shared" si="127"/>
        <v>0</v>
      </c>
      <c r="Q559" s="60">
        <f t="shared" si="127"/>
        <v>0</v>
      </c>
      <c r="R559" s="60">
        <f t="shared" si="127"/>
        <v>0</v>
      </c>
      <c r="S559" s="60">
        <f t="shared" si="127"/>
        <v>0</v>
      </c>
      <c r="T559" s="60">
        <f t="shared" si="127"/>
        <v>0</v>
      </c>
      <c r="U559" s="60">
        <f t="shared" si="127"/>
        <v>0</v>
      </c>
      <c r="V559" s="639"/>
    </row>
    <row r="560" spans="1:22" s="67" customFormat="1" outlineLevel="1">
      <c r="A560" s="114"/>
      <c r="B560" s="114"/>
      <c r="C560" s="114"/>
      <c r="D560" s="115"/>
      <c r="E560" s="105" t="s">
        <v>445</v>
      </c>
      <c r="F560" s="132"/>
      <c r="G560" s="680"/>
      <c r="H560" s="220"/>
      <c r="I560" s="796">
        <f t="shared" si="124"/>
        <v>35000</v>
      </c>
      <c r="J560" s="66">
        <v>35000</v>
      </c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40"/>
    </row>
    <row r="561" spans="1:22" ht="37.5" outlineLevel="1">
      <c r="A561" s="121"/>
      <c r="B561" s="121"/>
      <c r="C561" s="121"/>
      <c r="D561" s="122"/>
      <c r="E561" s="131" t="s">
        <v>446</v>
      </c>
      <c r="F561" s="132"/>
      <c r="G561" s="696"/>
      <c r="H561" s="270"/>
      <c r="I561" s="797">
        <f t="shared" si="124"/>
        <v>76000</v>
      </c>
      <c r="J561" s="74"/>
      <c r="K561" s="74"/>
      <c r="L561" s="74">
        <v>76000</v>
      </c>
      <c r="M561" s="74"/>
      <c r="N561" s="74"/>
      <c r="O561" s="74"/>
      <c r="P561" s="74"/>
      <c r="Q561" s="74"/>
      <c r="R561" s="74"/>
      <c r="S561" s="74"/>
      <c r="T561" s="74"/>
      <c r="U561" s="74"/>
      <c r="V561" s="641"/>
    </row>
    <row r="562" spans="1:22" ht="37.5" outlineLevel="1">
      <c r="A562" s="121"/>
      <c r="B562" s="121"/>
      <c r="C562" s="121"/>
      <c r="D562" s="122"/>
      <c r="E562" s="131" t="s">
        <v>447</v>
      </c>
      <c r="F562" s="132"/>
      <c r="G562" s="696"/>
      <c r="H562" s="270"/>
      <c r="I562" s="797">
        <f t="shared" si="124"/>
        <v>24000</v>
      </c>
      <c r="J562" s="74"/>
      <c r="K562" s="74"/>
      <c r="L562" s="74">
        <v>24000</v>
      </c>
      <c r="M562" s="74"/>
      <c r="N562" s="74"/>
      <c r="O562" s="74"/>
      <c r="P562" s="74"/>
      <c r="Q562" s="74"/>
      <c r="R562" s="74"/>
      <c r="S562" s="74"/>
      <c r="T562" s="74"/>
      <c r="U562" s="74"/>
      <c r="V562" s="641"/>
    </row>
    <row r="563" spans="1:22" ht="37.5" outlineLevel="1">
      <c r="A563" s="121"/>
      <c r="B563" s="121"/>
      <c r="C563" s="121"/>
      <c r="D563" s="122"/>
      <c r="E563" s="475" t="s">
        <v>448</v>
      </c>
      <c r="F563" s="132"/>
      <c r="G563" s="694"/>
      <c r="H563" s="250"/>
      <c r="I563" s="797">
        <f t="shared" si="124"/>
        <v>60000</v>
      </c>
      <c r="J563" s="74"/>
      <c r="K563" s="74"/>
      <c r="L563" s="74">
        <v>60000</v>
      </c>
      <c r="M563" s="74"/>
      <c r="N563" s="74"/>
      <c r="O563" s="74"/>
      <c r="P563" s="74"/>
      <c r="Q563" s="74"/>
      <c r="R563" s="74"/>
      <c r="S563" s="74"/>
      <c r="T563" s="74"/>
      <c r="U563" s="74"/>
      <c r="V563" s="641"/>
    </row>
    <row r="564" spans="1:22" hidden="1" outlineLevel="1">
      <c r="A564" s="121"/>
      <c r="B564" s="121"/>
      <c r="C564" s="121"/>
      <c r="D564" s="122"/>
      <c r="E564" s="147"/>
      <c r="F564" s="148"/>
      <c r="G564" s="688"/>
      <c r="H564" s="256"/>
      <c r="I564" s="797">
        <f t="shared" si="124"/>
        <v>0</v>
      </c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641"/>
    </row>
    <row r="565" spans="1:22" hidden="1" outlineLevel="1">
      <c r="A565" s="121"/>
      <c r="B565" s="121"/>
      <c r="C565" s="121"/>
      <c r="D565" s="122"/>
      <c r="E565" s="147"/>
      <c r="F565" s="148"/>
      <c r="G565" s="688"/>
      <c r="H565" s="256"/>
      <c r="I565" s="797">
        <f t="shared" si="124"/>
        <v>0</v>
      </c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641"/>
    </row>
    <row r="566" spans="1:22" hidden="1" outlineLevel="1">
      <c r="A566" s="121"/>
      <c r="B566" s="121"/>
      <c r="C566" s="121"/>
      <c r="D566" s="122"/>
      <c r="E566" s="147"/>
      <c r="F566" s="148"/>
      <c r="G566" s="688"/>
      <c r="H566" s="256"/>
      <c r="I566" s="797">
        <f t="shared" si="124"/>
        <v>0</v>
      </c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641"/>
    </row>
    <row r="567" spans="1:22" hidden="1" outlineLevel="1">
      <c r="A567" s="121"/>
      <c r="B567" s="121"/>
      <c r="C567" s="121"/>
      <c r="D567" s="122"/>
      <c r="E567" s="165"/>
      <c r="F567" s="166"/>
      <c r="G567" s="703"/>
      <c r="H567" s="211"/>
      <c r="I567" s="797">
        <f t="shared" si="124"/>
        <v>0</v>
      </c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641"/>
    </row>
    <row r="568" spans="1:22" hidden="1" outlineLevel="1">
      <c r="A568" s="121"/>
      <c r="B568" s="121"/>
      <c r="C568" s="121"/>
      <c r="D568" s="122"/>
      <c r="E568" s="165"/>
      <c r="F568" s="166"/>
      <c r="G568" s="703"/>
      <c r="H568" s="211"/>
      <c r="I568" s="797">
        <f t="shared" si="124"/>
        <v>0</v>
      </c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641"/>
    </row>
    <row r="569" spans="1:22" hidden="1" outlineLevel="1">
      <c r="A569" s="121"/>
      <c r="B569" s="121"/>
      <c r="C569" s="121"/>
      <c r="D569" s="122"/>
      <c r="E569" s="165"/>
      <c r="F569" s="166"/>
      <c r="G569" s="703"/>
      <c r="H569" s="211"/>
      <c r="I569" s="797">
        <f t="shared" si="124"/>
        <v>0</v>
      </c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641"/>
    </row>
    <row r="570" spans="1:22" s="87" customFormat="1" ht="41.25" hidden="1" outlineLevel="1">
      <c r="A570" s="81">
        <v>3132</v>
      </c>
      <c r="B570" s="81"/>
      <c r="C570" s="81"/>
      <c r="D570" s="82" t="s">
        <v>416</v>
      </c>
      <c r="E570" s="476"/>
      <c r="F570" s="477"/>
      <c r="G570" s="710"/>
      <c r="H570" s="208"/>
      <c r="I570" s="798">
        <f t="shared" si="124"/>
        <v>0</v>
      </c>
      <c r="J570" s="86">
        <f>SUM(J571:J580)</f>
        <v>0</v>
      </c>
      <c r="K570" s="86">
        <f t="shared" ref="K570:U570" si="128">SUM(K571:K580)</f>
        <v>0</v>
      </c>
      <c r="L570" s="86">
        <f t="shared" si="128"/>
        <v>0</v>
      </c>
      <c r="M570" s="86">
        <f t="shared" si="128"/>
        <v>0</v>
      </c>
      <c r="N570" s="86">
        <f t="shared" si="128"/>
        <v>0</v>
      </c>
      <c r="O570" s="86">
        <f t="shared" si="128"/>
        <v>0</v>
      </c>
      <c r="P570" s="86">
        <f t="shared" si="128"/>
        <v>0</v>
      </c>
      <c r="Q570" s="86">
        <f t="shared" si="128"/>
        <v>0</v>
      </c>
      <c r="R570" s="86">
        <f t="shared" si="128"/>
        <v>0</v>
      </c>
      <c r="S570" s="86">
        <f t="shared" si="128"/>
        <v>0</v>
      </c>
      <c r="T570" s="86">
        <f t="shared" si="128"/>
        <v>0</v>
      </c>
      <c r="U570" s="86">
        <f t="shared" si="128"/>
        <v>0</v>
      </c>
      <c r="V570" s="642"/>
    </row>
    <row r="571" spans="1:22" hidden="1" outlineLevel="1">
      <c r="A571" s="121"/>
      <c r="B571" s="121"/>
      <c r="C571" s="121"/>
      <c r="D571" s="122"/>
      <c r="E571" s="165"/>
      <c r="F571" s="166"/>
      <c r="G571" s="703"/>
      <c r="H571" s="211"/>
      <c r="I571" s="797">
        <f t="shared" si="124"/>
        <v>0</v>
      </c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641"/>
    </row>
    <row r="572" spans="1:22" hidden="1" outlineLevel="1">
      <c r="A572" s="121"/>
      <c r="B572" s="121"/>
      <c r="C572" s="121"/>
      <c r="D572" s="122"/>
      <c r="E572" s="165"/>
      <c r="F572" s="166"/>
      <c r="G572" s="703"/>
      <c r="H572" s="211"/>
      <c r="I572" s="797">
        <f t="shared" si="124"/>
        <v>0</v>
      </c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641"/>
    </row>
    <row r="573" spans="1:22" hidden="1" outlineLevel="1">
      <c r="A573" s="121"/>
      <c r="B573" s="121"/>
      <c r="C573" s="121"/>
      <c r="D573" s="122"/>
      <c r="E573" s="165"/>
      <c r="F573" s="166"/>
      <c r="G573" s="703"/>
      <c r="H573" s="211"/>
      <c r="I573" s="797">
        <f t="shared" si="124"/>
        <v>0</v>
      </c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641"/>
    </row>
    <row r="574" spans="1:22" hidden="1" outlineLevel="1">
      <c r="A574" s="121"/>
      <c r="B574" s="121"/>
      <c r="C574" s="121"/>
      <c r="D574" s="162"/>
      <c r="E574" s="165"/>
      <c r="F574" s="166"/>
      <c r="G574" s="703"/>
      <c r="H574" s="211"/>
      <c r="I574" s="797">
        <f t="shared" si="124"/>
        <v>0</v>
      </c>
      <c r="J574" s="74"/>
      <c r="K574" s="74"/>
      <c r="L574" s="74"/>
      <c r="M574" s="91"/>
      <c r="N574" s="74"/>
      <c r="O574" s="74"/>
      <c r="P574" s="74"/>
      <c r="Q574" s="74"/>
      <c r="R574" s="74"/>
      <c r="S574" s="74"/>
      <c r="T574" s="74"/>
      <c r="U574" s="74"/>
      <c r="V574" s="641"/>
    </row>
    <row r="575" spans="1:22" hidden="1" outlineLevel="1">
      <c r="A575" s="121"/>
      <c r="B575" s="121"/>
      <c r="C575" s="121"/>
      <c r="D575" s="136"/>
      <c r="E575" s="165"/>
      <c r="F575" s="166"/>
      <c r="G575" s="703"/>
      <c r="H575" s="211"/>
      <c r="I575" s="797">
        <f t="shared" si="124"/>
        <v>0</v>
      </c>
      <c r="J575" s="74"/>
      <c r="K575" s="74"/>
      <c r="L575" s="74"/>
      <c r="M575" s="91"/>
      <c r="N575" s="74"/>
      <c r="O575" s="74"/>
      <c r="P575" s="74"/>
      <c r="Q575" s="74"/>
      <c r="R575" s="74"/>
      <c r="S575" s="74"/>
      <c r="T575" s="74"/>
      <c r="U575" s="74"/>
      <c r="V575" s="641"/>
    </row>
    <row r="576" spans="1:22" hidden="1" outlineLevel="1">
      <c r="A576" s="121"/>
      <c r="B576" s="121"/>
      <c r="C576" s="121"/>
      <c r="D576" s="162"/>
      <c r="E576" s="147"/>
      <c r="F576" s="148"/>
      <c r="G576" s="688"/>
      <c r="H576" s="256"/>
      <c r="I576" s="797">
        <f t="shared" si="124"/>
        <v>0</v>
      </c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641"/>
    </row>
    <row r="577" spans="1:22" hidden="1" outlineLevel="1">
      <c r="A577" s="121"/>
      <c r="B577" s="121"/>
      <c r="C577" s="121"/>
      <c r="D577" s="353"/>
      <c r="E577" s="147"/>
      <c r="F577" s="148"/>
      <c r="G577" s="688"/>
      <c r="H577" s="256"/>
      <c r="I577" s="797">
        <f t="shared" si="124"/>
        <v>0</v>
      </c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641"/>
    </row>
    <row r="578" spans="1:22" hidden="1" outlineLevel="1">
      <c r="A578" s="350"/>
      <c r="B578" s="350"/>
      <c r="C578" s="350"/>
      <c r="D578" s="162"/>
      <c r="E578" s="147"/>
      <c r="F578" s="148"/>
      <c r="G578" s="688"/>
      <c r="H578" s="256"/>
      <c r="I578" s="797">
        <f t="shared" si="124"/>
        <v>0</v>
      </c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641"/>
    </row>
    <row r="579" spans="1:22" hidden="1" outlineLevel="1">
      <c r="A579" s="121"/>
      <c r="B579" s="121"/>
      <c r="C579" s="121"/>
      <c r="D579" s="353"/>
      <c r="E579" s="478"/>
      <c r="F579" s="76"/>
      <c r="G579" s="765"/>
      <c r="H579" s="479"/>
      <c r="I579" s="797">
        <f t="shared" si="124"/>
        <v>0</v>
      </c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641"/>
    </row>
    <row r="580" spans="1:22" hidden="1" outlineLevel="1">
      <c r="A580" s="121"/>
      <c r="B580" s="121"/>
      <c r="C580" s="121"/>
      <c r="D580" s="353"/>
      <c r="E580" s="478"/>
      <c r="F580" s="76"/>
      <c r="G580" s="765"/>
      <c r="H580" s="479"/>
      <c r="I580" s="797">
        <f t="shared" si="124"/>
        <v>0</v>
      </c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641"/>
    </row>
    <row r="581" spans="1:22" s="87" customFormat="1" ht="61.5" hidden="1" outlineLevel="1">
      <c r="A581" s="81">
        <v>3142</v>
      </c>
      <c r="B581" s="81"/>
      <c r="C581" s="81"/>
      <c r="D581" s="480" t="s">
        <v>415</v>
      </c>
      <c r="E581" s="481"/>
      <c r="F581" s="482"/>
      <c r="G581" s="753"/>
      <c r="H581" s="409"/>
      <c r="I581" s="798">
        <f t="shared" si="124"/>
        <v>0</v>
      </c>
      <c r="J581" s="86">
        <f>SUM(J582)</f>
        <v>0</v>
      </c>
      <c r="K581" s="86">
        <f t="shared" ref="K581:U581" si="129">SUM(K582)</f>
        <v>0</v>
      </c>
      <c r="L581" s="86">
        <f t="shared" si="129"/>
        <v>0</v>
      </c>
      <c r="M581" s="86">
        <f t="shared" si="129"/>
        <v>0</v>
      </c>
      <c r="N581" s="86">
        <f t="shared" si="129"/>
        <v>0</v>
      </c>
      <c r="O581" s="86">
        <f t="shared" si="129"/>
        <v>0</v>
      </c>
      <c r="P581" s="86">
        <f t="shared" si="129"/>
        <v>0</v>
      </c>
      <c r="Q581" s="86">
        <f t="shared" si="129"/>
        <v>0</v>
      </c>
      <c r="R581" s="86">
        <f t="shared" si="129"/>
        <v>0</v>
      </c>
      <c r="S581" s="86">
        <f t="shared" si="129"/>
        <v>0</v>
      </c>
      <c r="T581" s="86">
        <f t="shared" si="129"/>
        <v>0</v>
      </c>
      <c r="U581" s="86">
        <f t="shared" si="129"/>
        <v>0</v>
      </c>
      <c r="V581" s="642"/>
    </row>
    <row r="582" spans="1:22" hidden="1" outlineLevel="1">
      <c r="A582" s="121"/>
      <c r="B582" s="121"/>
      <c r="C582" s="121"/>
      <c r="D582" s="353"/>
      <c r="E582" s="458"/>
      <c r="F582" s="459"/>
      <c r="G582" s="682"/>
      <c r="H582" s="197"/>
      <c r="I582" s="797">
        <f t="shared" si="124"/>
        <v>0</v>
      </c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641"/>
    </row>
    <row r="583" spans="1:22" s="20" customFormat="1" ht="84" customHeight="1" outlineLevel="1">
      <c r="A583" s="15" t="s">
        <v>449</v>
      </c>
      <c r="B583" s="15" t="s">
        <v>222</v>
      </c>
      <c r="C583" s="15" t="s">
        <v>150</v>
      </c>
      <c r="D583" s="359" t="s">
        <v>223</v>
      </c>
      <c r="E583" s="169"/>
      <c r="F583" s="170"/>
      <c r="G583" s="704"/>
      <c r="H583" s="483"/>
      <c r="I583" s="782">
        <f t="shared" si="124"/>
        <v>2985000</v>
      </c>
      <c r="J583" s="19">
        <f>J584+J587</f>
        <v>0</v>
      </c>
      <c r="K583" s="19">
        <f t="shared" ref="K583:U583" si="130">K584+K587</f>
        <v>0</v>
      </c>
      <c r="L583" s="19">
        <f t="shared" si="130"/>
        <v>2985000</v>
      </c>
      <c r="M583" s="19">
        <f t="shared" si="130"/>
        <v>0</v>
      </c>
      <c r="N583" s="19">
        <f t="shared" si="130"/>
        <v>0</v>
      </c>
      <c r="O583" s="19">
        <f t="shared" si="130"/>
        <v>0</v>
      </c>
      <c r="P583" s="19">
        <f t="shared" si="130"/>
        <v>0</v>
      </c>
      <c r="Q583" s="19">
        <f t="shared" si="130"/>
        <v>0</v>
      </c>
      <c r="R583" s="19">
        <f t="shared" si="130"/>
        <v>0</v>
      </c>
      <c r="S583" s="19">
        <f t="shared" si="130"/>
        <v>0</v>
      </c>
      <c r="T583" s="19">
        <f t="shared" si="130"/>
        <v>0</v>
      </c>
      <c r="U583" s="19">
        <f t="shared" si="130"/>
        <v>0</v>
      </c>
      <c r="V583" s="636"/>
    </row>
    <row r="584" spans="1:22" s="61" customFormat="1" ht="41.25" outlineLevel="1">
      <c r="A584" s="55" t="s">
        <v>227</v>
      </c>
      <c r="B584" s="55"/>
      <c r="C584" s="55"/>
      <c r="D584" s="24" t="s">
        <v>152</v>
      </c>
      <c r="E584" s="484"/>
      <c r="F584" s="485"/>
      <c r="G584" s="766"/>
      <c r="H584" s="486"/>
      <c r="I584" s="780">
        <f t="shared" si="124"/>
        <v>2985000</v>
      </c>
      <c r="J584" s="60">
        <f>SUM(J585:J586)</f>
        <v>0</v>
      </c>
      <c r="K584" s="60">
        <f t="shared" ref="K584:U584" si="131">SUM(K585:K586)</f>
        <v>0</v>
      </c>
      <c r="L584" s="60">
        <f t="shared" si="131"/>
        <v>2985000</v>
      </c>
      <c r="M584" s="60">
        <f t="shared" si="131"/>
        <v>0</v>
      </c>
      <c r="N584" s="60">
        <f t="shared" si="131"/>
        <v>0</v>
      </c>
      <c r="O584" s="60">
        <f t="shared" si="131"/>
        <v>0</v>
      </c>
      <c r="P584" s="60">
        <f t="shared" si="131"/>
        <v>0</v>
      </c>
      <c r="Q584" s="60">
        <f t="shared" si="131"/>
        <v>0</v>
      </c>
      <c r="R584" s="60">
        <f t="shared" si="131"/>
        <v>0</v>
      </c>
      <c r="S584" s="60">
        <f t="shared" si="131"/>
        <v>0</v>
      </c>
      <c r="T584" s="60">
        <f t="shared" si="131"/>
        <v>0</v>
      </c>
      <c r="U584" s="60">
        <f t="shared" si="131"/>
        <v>0</v>
      </c>
      <c r="V584" s="639"/>
    </row>
    <row r="585" spans="1:22" s="67" customFormat="1" outlineLevel="1">
      <c r="A585" s="62"/>
      <c r="B585" s="62"/>
      <c r="C585" s="62"/>
      <c r="D585" s="136"/>
      <c r="E585" s="487" t="s">
        <v>450</v>
      </c>
      <c r="F585" s="488">
        <v>2020</v>
      </c>
      <c r="G585" s="844">
        <v>1490000</v>
      </c>
      <c r="H585" s="845">
        <v>0</v>
      </c>
      <c r="I585" s="796">
        <f t="shared" si="124"/>
        <v>1490000</v>
      </c>
      <c r="J585" s="66"/>
      <c r="K585" s="66"/>
      <c r="L585" s="66">
        <f>2878719-1388719</f>
        <v>1490000</v>
      </c>
      <c r="M585" s="66"/>
      <c r="N585" s="66"/>
      <c r="O585" s="66"/>
      <c r="P585" s="66"/>
      <c r="Q585" s="66"/>
      <c r="R585" s="66"/>
      <c r="S585" s="66"/>
      <c r="T585" s="66"/>
      <c r="U585" s="66"/>
      <c r="V585" s="624">
        <v>100</v>
      </c>
    </row>
    <row r="586" spans="1:22" s="67" customFormat="1" ht="37.5" outlineLevel="1">
      <c r="A586" s="114"/>
      <c r="B586" s="114"/>
      <c r="C586" s="114"/>
      <c r="D586" s="353"/>
      <c r="E586" s="186" t="s">
        <v>451</v>
      </c>
      <c r="F586" s="187">
        <v>2020</v>
      </c>
      <c r="G586" s="696">
        <v>1495000</v>
      </c>
      <c r="H586" s="840">
        <v>0</v>
      </c>
      <c r="I586" s="796">
        <f t="shared" si="124"/>
        <v>1495000</v>
      </c>
      <c r="J586" s="66"/>
      <c r="K586" s="66"/>
      <c r="L586" s="66">
        <f>765825+729175</f>
        <v>1495000</v>
      </c>
      <c r="M586" s="66"/>
      <c r="N586" s="66"/>
      <c r="O586" s="66"/>
      <c r="P586" s="66"/>
      <c r="Q586" s="66"/>
      <c r="R586" s="66"/>
      <c r="S586" s="66"/>
      <c r="T586" s="66"/>
      <c r="U586" s="66"/>
      <c r="V586" s="624">
        <v>100</v>
      </c>
    </row>
    <row r="587" spans="1:22" s="87" customFormat="1" ht="61.5" hidden="1" outlineLevel="1">
      <c r="A587" s="81">
        <v>3142</v>
      </c>
      <c r="B587" s="81"/>
      <c r="C587" s="81"/>
      <c r="D587" s="82" t="s">
        <v>415</v>
      </c>
      <c r="E587" s="476"/>
      <c r="F587" s="477"/>
      <c r="G587" s="710"/>
      <c r="H587" s="208"/>
      <c r="I587" s="798">
        <f t="shared" si="124"/>
        <v>0</v>
      </c>
      <c r="J587" s="86">
        <f>SUM(J588)</f>
        <v>0</v>
      </c>
      <c r="K587" s="86">
        <f t="shared" ref="K587:U587" si="132">SUM(K588)</f>
        <v>0</v>
      </c>
      <c r="L587" s="86">
        <f t="shared" si="132"/>
        <v>0</v>
      </c>
      <c r="M587" s="86">
        <f t="shared" si="132"/>
        <v>0</v>
      </c>
      <c r="N587" s="86">
        <f t="shared" si="132"/>
        <v>0</v>
      </c>
      <c r="O587" s="86">
        <f t="shared" si="132"/>
        <v>0</v>
      </c>
      <c r="P587" s="86">
        <f t="shared" si="132"/>
        <v>0</v>
      </c>
      <c r="Q587" s="86">
        <f t="shared" si="132"/>
        <v>0</v>
      </c>
      <c r="R587" s="86">
        <f t="shared" si="132"/>
        <v>0</v>
      </c>
      <c r="S587" s="86">
        <f t="shared" si="132"/>
        <v>0</v>
      </c>
      <c r="T587" s="86">
        <f t="shared" si="132"/>
        <v>0</v>
      </c>
      <c r="U587" s="86">
        <f t="shared" si="132"/>
        <v>0</v>
      </c>
      <c r="V587" s="642"/>
    </row>
    <row r="588" spans="1:22" hidden="1" outlineLevel="1">
      <c r="A588" s="121"/>
      <c r="B588" s="121"/>
      <c r="C588" s="121"/>
      <c r="D588" s="353"/>
      <c r="E588" s="368"/>
      <c r="F588" s="369"/>
      <c r="G588" s="738"/>
      <c r="H588" s="338"/>
      <c r="I588" s="797">
        <f t="shared" si="124"/>
        <v>0</v>
      </c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641"/>
    </row>
    <row r="589" spans="1:22" s="276" customFormat="1" ht="60.75" hidden="1" outlineLevel="1">
      <c r="A589" s="149">
        <v>91103</v>
      </c>
      <c r="B589" s="149"/>
      <c r="C589" s="149"/>
      <c r="D589" s="201" t="s">
        <v>452</v>
      </c>
      <c r="E589" s="489"/>
      <c r="F589" s="490"/>
      <c r="G589" s="709"/>
      <c r="H589" s="204"/>
      <c r="I589" s="801">
        <f t="shared" si="124"/>
        <v>0</v>
      </c>
      <c r="J589" s="153">
        <f>J590+J592</f>
        <v>0</v>
      </c>
      <c r="K589" s="153">
        <f t="shared" ref="K589:U589" si="133">K590+K592</f>
        <v>0</v>
      </c>
      <c r="L589" s="153">
        <f t="shared" si="133"/>
        <v>0</v>
      </c>
      <c r="M589" s="153">
        <f t="shared" si="133"/>
        <v>0</v>
      </c>
      <c r="N589" s="153">
        <f t="shared" si="133"/>
        <v>0</v>
      </c>
      <c r="O589" s="153">
        <f t="shared" si="133"/>
        <v>0</v>
      </c>
      <c r="P589" s="153">
        <f t="shared" si="133"/>
        <v>0</v>
      </c>
      <c r="Q589" s="153">
        <f t="shared" si="133"/>
        <v>0</v>
      </c>
      <c r="R589" s="153">
        <f t="shared" si="133"/>
        <v>0</v>
      </c>
      <c r="S589" s="153">
        <f t="shared" si="133"/>
        <v>0</v>
      </c>
      <c r="T589" s="153">
        <f t="shared" si="133"/>
        <v>0</v>
      </c>
      <c r="U589" s="153">
        <f t="shared" si="133"/>
        <v>0</v>
      </c>
      <c r="V589" s="644"/>
    </row>
    <row r="590" spans="1:22" s="87" customFormat="1" ht="61.5" hidden="1" outlineLevel="1">
      <c r="A590" s="81">
        <v>3110</v>
      </c>
      <c r="B590" s="81"/>
      <c r="C590" s="81"/>
      <c r="D590" s="82" t="s">
        <v>355</v>
      </c>
      <c r="E590" s="476"/>
      <c r="F590" s="477"/>
      <c r="G590" s="710"/>
      <c r="H590" s="208"/>
      <c r="I590" s="798">
        <f t="shared" si="124"/>
        <v>0</v>
      </c>
      <c r="J590" s="86">
        <f>SUM(J591)</f>
        <v>0</v>
      </c>
      <c r="K590" s="86">
        <f t="shared" ref="K590:U590" si="134">SUM(K591)</f>
        <v>0</v>
      </c>
      <c r="L590" s="86">
        <f t="shared" si="134"/>
        <v>0</v>
      </c>
      <c r="M590" s="86">
        <f t="shared" si="134"/>
        <v>0</v>
      </c>
      <c r="N590" s="86">
        <f t="shared" si="134"/>
        <v>0</v>
      </c>
      <c r="O590" s="86">
        <f t="shared" si="134"/>
        <v>0</v>
      </c>
      <c r="P590" s="86">
        <f t="shared" si="134"/>
        <v>0</v>
      </c>
      <c r="Q590" s="86">
        <f t="shared" si="134"/>
        <v>0</v>
      </c>
      <c r="R590" s="86">
        <f t="shared" si="134"/>
        <v>0</v>
      </c>
      <c r="S590" s="86">
        <f t="shared" si="134"/>
        <v>0</v>
      </c>
      <c r="T590" s="86">
        <f t="shared" si="134"/>
        <v>0</v>
      </c>
      <c r="U590" s="86">
        <f t="shared" si="134"/>
        <v>0</v>
      </c>
      <c r="V590" s="642"/>
    </row>
    <row r="591" spans="1:22" hidden="1" outlineLevel="1">
      <c r="A591" s="121"/>
      <c r="B591" s="121"/>
      <c r="C591" s="121"/>
      <c r="D591" s="353"/>
      <c r="E591" s="426"/>
      <c r="F591" s="427"/>
      <c r="G591" s="722"/>
      <c r="H591" s="262"/>
      <c r="I591" s="797">
        <f t="shared" si="124"/>
        <v>0</v>
      </c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641"/>
    </row>
    <row r="592" spans="1:22" s="87" customFormat="1" ht="41.25" hidden="1" outlineLevel="1">
      <c r="A592" s="81">
        <v>3132</v>
      </c>
      <c r="B592" s="81"/>
      <c r="C592" s="81"/>
      <c r="D592" s="82" t="s">
        <v>416</v>
      </c>
      <c r="E592" s="476"/>
      <c r="F592" s="477"/>
      <c r="G592" s="710"/>
      <c r="H592" s="208"/>
      <c r="I592" s="798">
        <f t="shared" si="124"/>
        <v>0</v>
      </c>
      <c r="J592" s="86">
        <f>SUM(J593)</f>
        <v>0</v>
      </c>
      <c r="K592" s="86">
        <f t="shared" ref="K592:U592" si="135">SUM(K593)</f>
        <v>0</v>
      </c>
      <c r="L592" s="86">
        <f t="shared" si="135"/>
        <v>0</v>
      </c>
      <c r="M592" s="86">
        <f t="shared" si="135"/>
        <v>0</v>
      </c>
      <c r="N592" s="86">
        <f t="shared" si="135"/>
        <v>0</v>
      </c>
      <c r="O592" s="86">
        <f t="shared" si="135"/>
        <v>0</v>
      </c>
      <c r="P592" s="86">
        <f t="shared" si="135"/>
        <v>0</v>
      </c>
      <c r="Q592" s="86">
        <f t="shared" si="135"/>
        <v>0</v>
      </c>
      <c r="R592" s="86">
        <f t="shared" si="135"/>
        <v>0</v>
      </c>
      <c r="S592" s="86">
        <f t="shared" si="135"/>
        <v>0</v>
      </c>
      <c r="T592" s="86">
        <f t="shared" si="135"/>
        <v>0</v>
      </c>
      <c r="U592" s="86">
        <f t="shared" si="135"/>
        <v>0</v>
      </c>
      <c r="V592" s="642"/>
    </row>
    <row r="593" spans="1:22" hidden="1" outlineLevel="1">
      <c r="A593" s="121"/>
      <c r="B593" s="121"/>
      <c r="C593" s="121"/>
      <c r="D593" s="353"/>
      <c r="E593" s="379"/>
      <c r="F593" s="380"/>
      <c r="G593" s="703"/>
      <c r="H593" s="211"/>
      <c r="I593" s="797">
        <f t="shared" si="124"/>
        <v>0</v>
      </c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641"/>
    </row>
    <row r="594" spans="1:22" s="144" customFormat="1" ht="93" customHeight="1" collapsed="1">
      <c r="A594" s="15" t="s">
        <v>453</v>
      </c>
      <c r="B594" s="15"/>
      <c r="C594" s="15"/>
      <c r="D594" s="865" t="s">
        <v>119</v>
      </c>
      <c r="E594" s="491"/>
      <c r="F594" s="492"/>
      <c r="G594" s="767"/>
      <c r="H594" s="493"/>
      <c r="I594" s="782">
        <f t="shared" si="124"/>
        <v>13960682</v>
      </c>
      <c r="J594" s="143">
        <f t="shared" ref="J594:U594" si="136">J595+J627+J635+J659+J681+J688+J692+J697+J703</f>
        <v>57000</v>
      </c>
      <c r="K594" s="143">
        <f t="shared" si="136"/>
        <v>160000</v>
      </c>
      <c r="L594" s="143">
        <f t="shared" si="136"/>
        <v>7164176</v>
      </c>
      <c r="M594" s="143">
        <f t="shared" si="136"/>
        <v>4634412</v>
      </c>
      <c r="N594" s="143">
        <f t="shared" si="136"/>
        <v>1264957</v>
      </c>
      <c r="O594" s="143">
        <f t="shared" si="136"/>
        <v>64735</v>
      </c>
      <c r="P594" s="143">
        <f t="shared" si="136"/>
        <v>87675</v>
      </c>
      <c r="Q594" s="143">
        <f t="shared" si="136"/>
        <v>403662</v>
      </c>
      <c r="R594" s="143">
        <f t="shared" si="136"/>
        <v>80400</v>
      </c>
      <c r="S594" s="143">
        <f t="shared" si="136"/>
        <v>43665</v>
      </c>
      <c r="T594" s="143">
        <f t="shared" si="136"/>
        <v>0</v>
      </c>
      <c r="U594" s="143">
        <f t="shared" si="136"/>
        <v>0</v>
      </c>
      <c r="V594" s="636"/>
    </row>
    <row r="595" spans="1:22" s="144" customFormat="1" ht="101.25" hidden="1" outlineLevel="1">
      <c r="A595" s="15">
        <v>611090</v>
      </c>
      <c r="B595" s="15"/>
      <c r="C595" s="15"/>
      <c r="D595" s="494" t="s">
        <v>454</v>
      </c>
      <c r="E595" s="491"/>
      <c r="F595" s="492"/>
      <c r="G595" s="767"/>
      <c r="H595" s="493"/>
      <c r="I595" s="782">
        <f t="shared" si="124"/>
        <v>0</v>
      </c>
      <c r="J595" s="143">
        <f>J596+J603+J606+J615</f>
        <v>0</v>
      </c>
      <c r="K595" s="143">
        <f t="shared" ref="K595:U595" si="137">K596+K603+K606+K615</f>
        <v>0</v>
      </c>
      <c r="L595" s="143">
        <f t="shared" si="137"/>
        <v>0</v>
      </c>
      <c r="M595" s="143">
        <f t="shared" si="137"/>
        <v>0</v>
      </c>
      <c r="N595" s="143">
        <f t="shared" si="137"/>
        <v>0</v>
      </c>
      <c r="O595" s="143">
        <f t="shared" si="137"/>
        <v>0</v>
      </c>
      <c r="P595" s="143">
        <f t="shared" si="137"/>
        <v>0</v>
      </c>
      <c r="Q595" s="143">
        <f t="shared" si="137"/>
        <v>0</v>
      </c>
      <c r="R595" s="143">
        <f t="shared" si="137"/>
        <v>0</v>
      </c>
      <c r="S595" s="143">
        <f t="shared" si="137"/>
        <v>0</v>
      </c>
      <c r="T595" s="143">
        <f t="shared" si="137"/>
        <v>0</v>
      </c>
      <c r="U595" s="143">
        <f t="shared" si="137"/>
        <v>0</v>
      </c>
      <c r="V595" s="636"/>
    </row>
    <row r="596" spans="1:22" s="29" customFormat="1" ht="41.25" hidden="1" outlineLevel="1">
      <c r="A596" s="23">
        <v>3122</v>
      </c>
      <c r="B596" s="23"/>
      <c r="C596" s="23"/>
      <c r="D596" s="495" t="s">
        <v>328</v>
      </c>
      <c r="E596" s="376"/>
      <c r="F596" s="377"/>
      <c r="G596" s="746"/>
      <c r="H596" s="334"/>
      <c r="I596" s="794">
        <f t="shared" si="124"/>
        <v>0</v>
      </c>
      <c r="J596" s="28">
        <f>SUM(J597:J602)</f>
        <v>0</v>
      </c>
      <c r="K596" s="28">
        <f t="shared" ref="K596:U596" si="138">SUM(K597:K602)</f>
        <v>0</v>
      </c>
      <c r="L596" s="28">
        <f t="shared" si="138"/>
        <v>0</v>
      </c>
      <c r="M596" s="28">
        <f t="shared" si="138"/>
        <v>0</v>
      </c>
      <c r="N596" s="28">
        <f t="shared" si="138"/>
        <v>0</v>
      </c>
      <c r="O596" s="28">
        <f t="shared" si="138"/>
        <v>0</v>
      </c>
      <c r="P596" s="28">
        <f t="shared" si="138"/>
        <v>0</v>
      </c>
      <c r="Q596" s="28">
        <f t="shared" si="138"/>
        <v>0</v>
      </c>
      <c r="R596" s="28">
        <f t="shared" si="138"/>
        <v>0</v>
      </c>
      <c r="S596" s="28">
        <f t="shared" si="138"/>
        <v>0</v>
      </c>
      <c r="T596" s="28">
        <f t="shared" si="138"/>
        <v>0</v>
      </c>
      <c r="U596" s="28">
        <f t="shared" si="138"/>
        <v>0</v>
      </c>
      <c r="V596" s="637"/>
    </row>
    <row r="597" spans="1:22" s="36" customFormat="1" hidden="1" outlineLevel="1">
      <c r="A597" s="15"/>
      <c r="B597" s="15"/>
      <c r="C597" s="15"/>
      <c r="D597" s="292"/>
      <c r="E597" s="53"/>
      <c r="F597" s="54"/>
      <c r="G597" s="677"/>
      <c r="H597" s="294"/>
      <c r="I597" s="795">
        <f t="shared" si="124"/>
        <v>0</v>
      </c>
      <c r="J597" s="496"/>
      <c r="K597" s="497"/>
      <c r="L597" s="48"/>
      <c r="M597" s="35"/>
      <c r="N597" s="35"/>
      <c r="O597" s="35"/>
      <c r="P597" s="35"/>
      <c r="Q597" s="35"/>
      <c r="R597" s="35"/>
      <c r="S597" s="35"/>
      <c r="T597" s="35"/>
      <c r="U597" s="35"/>
      <c r="V597" s="638"/>
    </row>
    <row r="598" spans="1:22" s="36" customFormat="1" hidden="1" outlineLevel="1">
      <c r="A598" s="15"/>
      <c r="B598" s="15"/>
      <c r="C598" s="15"/>
      <c r="D598" s="292"/>
      <c r="E598" s="53"/>
      <c r="F598" s="54"/>
      <c r="G598" s="677"/>
      <c r="H598" s="294"/>
      <c r="I598" s="795">
        <f t="shared" si="124"/>
        <v>0</v>
      </c>
      <c r="J598" s="496"/>
      <c r="K598" s="497"/>
      <c r="L598" s="48"/>
      <c r="M598" s="35"/>
      <c r="N598" s="35"/>
      <c r="O598" s="35"/>
      <c r="P598" s="35"/>
      <c r="Q598" s="35"/>
      <c r="R598" s="35"/>
      <c r="S598" s="35"/>
      <c r="T598" s="35"/>
      <c r="U598" s="35"/>
      <c r="V598" s="638"/>
    </row>
    <row r="599" spans="1:22" s="36" customFormat="1" hidden="1" outlineLevel="1">
      <c r="A599" s="15"/>
      <c r="B599" s="15"/>
      <c r="C599" s="15"/>
      <c r="D599" s="292"/>
      <c r="E599" s="53"/>
      <c r="F599" s="54"/>
      <c r="G599" s="677"/>
      <c r="H599" s="294"/>
      <c r="I599" s="795">
        <f t="shared" si="124"/>
        <v>0</v>
      </c>
      <c r="J599" s="496"/>
      <c r="K599" s="497"/>
      <c r="L599" s="48"/>
      <c r="M599" s="35"/>
      <c r="N599" s="35"/>
      <c r="O599" s="35"/>
      <c r="P599" s="35"/>
      <c r="Q599" s="35"/>
      <c r="R599" s="35"/>
      <c r="S599" s="35"/>
      <c r="T599" s="35"/>
      <c r="U599" s="35"/>
      <c r="V599" s="638"/>
    </row>
    <row r="600" spans="1:22" s="36" customFormat="1" hidden="1" outlineLevel="1">
      <c r="A600" s="15"/>
      <c r="B600" s="15"/>
      <c r="C600" s="15"/>
      <c r="D600" s="292"/>
      <c r="E600" s="53"/>
      <c r="F600" s="54"/>
      <c r="G600" s="677"/>
      <c r="H600" s="294"/>
      <c r="I600" s="795">
        <f t="shared" si="124"/>
        <v>0</v>
      </c>
      <c r="J600" s="496"/>
      <c r="K600" s="497"/>
      <c r="L600" s="48"/>
      <c r="M600" s="35"/>
      <c r="N600" s="35"/>
      <c r="O600" s="35"/>
      <c r="P600" s="35"/>
      <c r="Q600" s="35"/>
      <c r="R600" s="35"/>
      <c r="S600" s="35"/>
      <c r="T600" s="35"/>
      <c r="U600" s="35"/>
      <c r="V600" s="638"/>
    </row>
    <row r="601" spans="1:22" s="36" customFormat="1" hidden="1" outlineLevel="1">
      <c r="A601" s="15"/>
      <c r="B601" s="15"/>
      <c r="C601" s="15"/>
      <c r="D601" s="292"/>
      <c r="E601" s="53"/>
      <c r="F601" s="54"/>
      <c r="G601" s="677"/>
      <c r="H601" s="294"/>
      <c r="I601" s="795">
        <f t="shared" si="124"/>
        <v>0</v>
      </c>
      <c r="J601" s="496"/>
      <c r="K601" s="497"/>
      <c r="L601" s="48"/>
      <c r="M601" s="35"/>
      <c r="N601" s="35"/>
      <c r="O601" s="35"/>
      <c r="P601" s="35"/>
      <c r="Q601" s="35"/>
      <c r="R601" s="35"/>
      <c r="S601" s="35"/>
      <c r="T601" s="35"/>
      <c r="U601" s="35"/>
      <c r="V601" s="638"/>
    </row>
    <row r="602" spans="1:22" s="36" customFormat="1" hidden="1" outlineLevel="1">
      <c r="A602" s="15"/>
      <c r="B602" s="15"/>
      <c r="C602" s="15"/>
      <c r="D602" s="292"/>
      <c r="E602" s="53"/>
      <c r="F602" s="54"/>
      <c r="G602" s="677"/>
      <c r="H602" s="294"/>
      <c r="I602" s="795">
        <f t="shared" si="124"/>
        <v>0</v>
      </c>
      <c r="J602" s="496"/>
      <c r="K602" s="497"/>
      <c r="L602" s="48"/>
      <c r="M602" s="35"/>
      <c r="N602" s="35"/>
      <c r="O602" s="35"/>
      <c r="P602" s="35"/>
      <c r="Q602" s="35"/>
      <c r="R602" s="35"/>
      <c r="S602" s="35"/>
      <c r="T602" s="35"/>
      <c r="U602" s="35"/>
      <c r="V602" s="638"/>
    </row>
    <row r="603" spans="1:22" s="29" customFormat="1" ht="40.5" hidden="1" outlineLevel="1">
      <c r="A603" s="23">
        <v>3132</v>
      </c>
      <c r="B603" s="23"/>
      <c r="C603" s="23"/>
      <c r="D603" s="24" t="s">
        <v>416</v>
      </c>
      <c r="E603" s="107"/>
      <c r="F603" s="108"/>
      <c r="G603" s="692"/>
      <c r="H603" s="498"/>
      <c r="I603" s="794">
        <f t="shared" si="124"/>
        <v>0</v>
      </c>
      <c r="J603" s="28">
        <f>SUM(J604:J605)</f>
        <v>0</v>
      </c>
      <c r="K603" s="28">
        <f t="shared" ref="K603:U603" si="139">SUM(K604:K605)</f>
        <v>0</v>
      </c>
      <c r="L603" s="28">
        <f t="shared" si="139"/>
        <v>0</v>
      </c>
      <c r="M603" s="28">
        <f t="shared" si="139"/>
        <v>0</v>
      </c>
      <c r="N603" s="28">
        <f t="shared" si="139"/>
        <v>0</v>
      </c>
      <c r="O603" s="28">
        <f t="shared" si="139"/>
        <v>0</v>
      </c>
      <c r="P603" s="28">
        <f t="shared" si="139"/>
        <v>0</v>
      </c>
      <c r="Q603" s="28">
        <f t="shared" si="139"/>
        <v>0</v>
      </c>
      <c r="R603" s="28">
        <f t="shared" si="139"/>
        <v>0</v>
      </c>
      <c r="S603" s="28">
        <f t="shared" si="139"/>
        <v>0</v>
      </c>
      <c r="T603" s="28">
        <f t="shared" si="139"/>
        <v>0</v>
      </c>
      <c r="U603" s="28">
        <f t="shared" si="139"/>
        <v>0</v>
      </c>
      <c r="V603" s="637"/>
    </row>
    <row r="604" spans="1:22" s="36" customFormat="1" hidden="1" outlineLevel="1">
      <c r="A604" s="15"/>
      <c r="B604" s="15"/>
      <c r="C604" s="15"/>
      <c r="D604" s="292"/>
      <c r="E604" s="50"/>
      <c r="F604" s="51"/>
      <c r="G604" s="678"/>
      <c r="H604" s="499"/>
      <c r="I604" s="795">
        <f t="shared" si="124"/>
        <v>0</v>
      </c>
      <c r="J604" s="35"/>
      <c r="K604" s="433"/>
      <c r="L604" s="35"/>
      <c r="M604" s="35"/>
      <c r="N604" s="35"/>
      <c r="O604" s="35"/>
      <c r="P604" s="49"/>
      <c r="Q604" s="35"/>
      <c r="R604" s="35"/>
      <c r="S604" s="35"/>
      <c r="T604" s="35"/>
      <c r="U604" s="35"/>
      <c r="V604" s="638"/>
    </row>
    <row r="605" spans="1:22" s="36" customFormat="1" hidden="1" outlineLevel="1">
      <c r="A605" s="15"/>
      <c r="B605" s="15"/>
      <c r="C605" s="15"/>
      <c r="D605" s="292"/>
      <c r="E605" s="50"/>
      <c r="F605" s="51"/>
      <c r="G605" s="678"/>
      <c r="H605" s="499"/>
      <c r="I605" s="795">
        <f t="shared" si="124"/>
        <v>0</v>
      </c>
      <c r="J605" s="35"/>
      <c r="K605" s="433"/>
      <c r="L605" s="35"/>
      <c r="M605" s="35"/>
      <c r="N605" s="35"/>
      <c r="O605" s="35"/>
      <c r="P605" s="49"/>
      <c r="Q605" s="35"/>
      <c r="R605" s="35"/>
      <c r="S605" s="35"/>
      <c r="T605" s="35"/>
      <c r="U605" s="35"/>
      <c r="V605" s="638"/>
    </row>
    <row r="606" spans="1:22" s="29" customFormat="1" ht="61.5" hidden="1" outlineLevel="1">
      <c r="A606" s="23">
        <v>3110</v>
      </c>
      <c r="B606" s="23"/>
      <c r="C606" s="23"/>
      <c r="D606" s="495" t="s">
        <v>355</v>
      </c>
      <c r="E606" s="376"/>
      <c r="F606" s="377"/>
      <c r="G606" s="746"/>
      <c r="H606" s="334"/>
      <c r="I606" s="794">
        <f t="shared" si="124"/>
        <v>0</v>
      </c>
      <c r="J606" s="28">
        <f>SUM(J607:J614)</f>
        <v>0</v>
      </c>
      <c r="K606" s="28">
        <f t="shared" ref="K606:U606" si="140">SUM(K607:K614)</f>
        <v>0</v>
      </c>
      <c r="L606" s="28">
        <f t="shared" si="140"/>
        <v>0</v>
      </c>
      <c r="M606" s="28">
        <f t="shared" si="140"/>
        <v>0</v>
      </c>
      <c r="N606" s="28">
        <f t="shared" si="140"/>
        <v>0</v>
      </c>
      <c r="O606" s="28">
        <f t="shared" si="140"/>
        <v>0</v>
      </c>
      <c r="P606" s="28">
        <f t="shared" si="140"/>
        <v>0</v>
      </c>
      <c r="Q606" s="28">
        <f t="shared" si="140"/>
        <v>0</v>
      </c>
      <c r="R606" s="28">
        <f t="shared" si="140"/>
        <v>0</v>
      </c>
      <c r="S606" s="28">
        <f t="shared" si="140"/>
        <v>0</v>
      </c>
      <c r="T606" s="28">
        <f t="shared" si="140"/>
        <v>0</v>
      </c>
      <c r="U606" s="28">
        <f t="shared" si="140"/>
        <v>0</v>
      </c>
      <c r="V606" s="637"/>
    </row>
    <row r="607" spans="1:22" s="36" customFormat="1" hidden="1" outlineLevel="1">
      <c r="A607" s="15"/>
      <c r="B607" s="15"/>
      <c r="C607" s="15"/>
      <c r="D607" s="292"/>
      <c r="E607" s="500"/>
      <c r="F607" s="322"/>
      <c r="G607" s="768"/>
      <c r="H607" s="294"/>
      <c r="I607" s="795">
        <f t="shared" si="124"/>
        <v>0</v>
      </c>
      <c r="J607" s="501"/>
      <c r="K607" s="502"/>
      <c r="L607" s="501"/>
      <c r="M607" s="35"/>
      <c r="N607" s="35"/>
      <c r="O607" s="35"/>
      <c r="P607" s="35"/>
      <c r="Q607" s="35"/>
      <c r="R607" s="35"/>
      <c r="S607" s="35"/>
      <c r="T607" s="35"/>
      <c r="U607" s="35"/>
      <c r="V607" s="638"/>
    </row>
    <row r="608" spans="1:22" s="36" customFormat="1" hidden="1" outlineLevel="1">
      <c r="A608" s="15"/>
      <c r="B608" s="15"/>
      <c r="C608" s="15"/>
      <c r="D608" s="292"/>
      <c r="E608" s="500"/>
      <c r="F608" s="322"/>
      <c r="G608" s="768"/>
      <c r="H608" s="294"/>
      <c r="I608" s="795">
        <f t="shared" si="124"/>
        <v>0</v>
      </c>
      <c r="J608" s="501"/>
      <c r="K608" s="502"/>
      <c r="L608" s="501"/>
      <c r="M608" s="35"/>
      <c r="N608" s="35"/>
      <c r="O608" s="35"/>
      <c r="P608" s="35"/>
      <c r="Q608" s="35"/>
      <c r="R608" s="35"/>
      <c r="S608" s="35"/>
      <c r="T608" s="35"/>
      <c r="U608" s="35"/>
      <c r="V608" s="638"/>
    </row>
    <row r="609" spans="1:22" s="36" customFormat="1" hidden="1" outlineLevel="1">
      <c r="A609" s="15"/>
      <c r="B609" s="15"/>
      <c r="C609" s="15"/>
      <c r="D609" s="292"/>
      <c r="E609" s="500"/>
      <c r="F609" s="322"/>
      <c r="G609" s="768"/>
      <c r="H609" s="294"/>
      <c r="I609" s="795">
        <f t="shared" si="124"/>
        <v>0</v>
      </c>
      <c r="J609" s="503"/>
      <c r="K609" s="502"/>
      <c r="L609" s="503"/>
      <c r="M609" s="35"/>
      <c r="N609" s="35"/>
      <c r="O609" s="35"/>
      <c r="P609" s="35"/>
      <c r="Q609" s="35"/>
      <c r="R609" s="35"/>
      <c r="S609" s="35"/>
      <c r="T609" s="35"/>
      <c r="U609" s="35"/>
      <c r="V609" s="638"/>
    </row>
    <row r="610" spans="1:22" s="36" customFormat="1" hidden="1" outlineLevel="1">
      <c r="A610" s="15"/>
      <c r="B610" s="15"/>
      <c r="C610" s="15"/>
      <c r="D610" s="292"/>
      <c r="E610" s="37"/>
      <c r="F610" s="33"/>
      <c r="G610" s="675"/>
      <c r="H610" s="316"/>
      <c r="I610" s="795">
        <f t="shared" si="124"/>
        <v>0</v>
      </c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638"/>
    </row>
    <row r="611" spans="1:22" s="36" customFormat="1" hidden="1" outlineLevel="1">
      <c r="A611" s="15"/>
      <c r="B611" s="15"/>
      <c r="C611" s="15"/>
      <c r="D611" s="292"/>
      <c r="E611" s="37"/>
      <c r="F611" s="33"/>
      <c r="G611" s="675"/>
      <c r="H611" s="316"/>
      <c r="I611" s="795">
        <f t="shared" si="124"/>
        <v>0</v>
      </c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638"/>
    </row>
    <row r="612" spans="1:22" s="36" customFormat="1" hidden="1" outlineLevel="1">
      <c r="A612" s="15"/>
      <c r="B612" s="15"/>
      <c r="C612" s="15"/>
      <c r="D612" s="292"/>
      <c r="E612" s="37"/>
      <c r="F612" s="33"/>
      <c r="G612" s="675"/>
      <c r="H612" s="316"/>
      <c r="I612" s="795">
        <f t="shared" si="124"/>
        <v>0</v>
      </c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638"/>
    </row>
    <row r="613" spans="1:22" s="36" customFormat="1" hidden="1" outlineLevel="1">
      <c r="A613" s="15"/>
      <c r="B613" s="15"/>
      <c r="C613" s="15"/>
      <c r="D613" s="292"/>
      <c r="E613" s="37"/>
      <c r="F613" s="33"/>
      <c r="G613" s="675"/>
      <c r="H613" s="316"/>
      <c r="I613" s="795">
        <f t="shared" si="124"/>
        <v>0</v>
      </c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638"/>
    </row>
    <row r="614" spans="1:22" s="36" customFormat="1" hidden="1" outlineLevel="1">
      <c r="A614" s="15"/>
      <c r="B614" s="15"/>
      <c r="C614" s="15"/>
      <c r="D614" s="292"/>
      <c r="E614" s="37"/>
      <c r="F614" s="33"/>
      <c r="G614" s="675"/>
      <c r="H614" s="316"/>
      <c r="I614" s="795">
        <f t="shared" si="124"/>
        <v>0</v>
      </c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638"/>
    </row>
    <row r="615" spans="1:22" s="29" customFormat="1" ht="61.5" hidden="1" outlineLevel="1">
      <c r="A615" s="23">
        <v>3110</v>
      </c>
      <c r="B615" s="23"/>
      <c r="C615" s="23"/>
      <c r="D615" s="495" t="s">
        <v>355</v>
      </c>
      <c r="E615" s="376"/>
      <c r="F615" s="377"/>
      <c r="G615" s="746"/>
      <c r="H615" s="334"/>
      <c r="I615" s="794">
        <f t="shared" si="124"/>
        <v>0</v>
      </c>
      <c r="J615" s="28">
        <f>SUM(J616:J626)</f>
        <v>0</v>
      </c>
      <c r="K615" s="28">
        <f t="shared" ref="K615:U615" si="141">SUM(K616:K626)</f>
        <v>0</v>
      </c>
      <c r="L615" s="28">
        <f t="shared" si="141"/>
        <v>0</v>
      </c>
      <c r="M615" s="28">
        <f t="shared" si="141"/>
        <v>0</v>
      </c>
      <c r="N615" s="28">
        <f t="shared" si="141"/>
        <v>0</v>
      </c>
      <c r="O615" s="28">
        <f t="shared" si="141"/>
        <v>0</v>
      </c>
      <c r="P615" s="28">
        <f t="shared" si="141"/>
        <v>0</v>
      </c>
      <c r="Q615" s="28">
        <f t="shared" si="141"/>
        <v>0</v>
      </c>
      <c r="R615" s="28">
        <f t="shared" si="141"/>
        <v>0</v>
      </c>
      <c r="S615" s="28">
        <f t="shared" si="141"/>
        <v>0</v>
      </c>
      <c r="T615" s="28">
        <f t="shared" si="141"/>
        <v>0</v>
      </c>
      <c r="U615" s="28">
        <f t="shared" si="141"/>
        <v>0</v>
      </c>
      <c r="V615" s="637"/>
    </row>
    <row r="616" spans="1:22" s="36" customFormat="1" hidden="1" outlineLevel="1">
      <c r="A616" s="15"/>
      <c r="B616" s="15"/>
      <c r="C616" s="15"/>
      <c r="D616" s="292"/>
      <c r="E616" s="504"/>
      <c r="F616" s="505"/>
      <c r="G616" s="734"/>
      <c r="H616" s="317"/>
      <c r="I616" s="795">
        <f t="shared" si="124"/>
        <v>0</v>
      </c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638"/>
    </row>
    <row r="617" spans="1:22" s="36" customFormat="1" hidden="1" outlineLevel="1">
      <c r="A617" s="15"/>
      <c r="B617" s="15"/>
      <c r="C617" s="15"/>
      <c r="D617" s="292"/>
      <c r="E617" s="506"/>
      <c r="F617" s="45"/>
      <c r="G617" s="768"/>
      <c r="H617" s="294"/>
      <c r="I617" s="795">
        <f t="shared" si="124"/>
        <v>0</v>
      </c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638"/>
    </row>
    <row r="618" spans="1:22" s="36" customFormat="1" hidden="1" outlineLevel="1">
      <c r="A618" s="15"/>
      <c r="B618" s="15"/>
      <c r="C618" s="15"/>
      <c r="D618" s="292"/>
      <c r="E618" s="506"/>
      <c r="F618" s="45"/>
      <c r="G618" s="768"/>
      <c r="H618" s="294"/>
      <c r="I618" s="795">
        <f t="shared" si="124"/>
        <v>0</v>
      </c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638"/>
    </row>
    <row r="619" spans="1:22" s="36" customFormat="1" hidden="1" outlineLevel="1">
      <c r="A619" s="15"/>
      <c r="B619" s="15"/>
      <c r="C619" s="15"/>
      <c r="D619" s="292"/>
      <c r="E619" s="506"/>
      <c r="F619" s="45"/>
      <c r="G619" s="768"/>
      <c r="H619" s="294"/>
      <c r="I619" s="795">
        <f t="shared" si="124"/>
        <v>0</v>
      </c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638"/>
    </row>
    <row r="620" spans="1:22" s="36" customFormat="1" hidden="1" outlineLevel="1">
      <c r="A620" s="15"/>
      <c r="B620" s="15"/>
      <c r="C620" s="15"/>
      <c r="D620" s="292"/>
      <c r="E620" s="506"/>
      <c r="F620" s="45"/>
      <c r="G620" s="768"/>
      <c r="H620" s="294"/>
      <c r="I620" s="795">
        <f t="shared" si="124"/>
        <v>0</v>
      </c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638"/>
    </row>
    <row r="621" spans="1:22" s="36" customFormat="1" hidden="1" outlineLevel="1">
      <c r="A621" s="15"/>
      <c r="B621" s="15"/>
      <c r="C621" s="15"/>
      <c r="D621" s="292"/>
      <c r="E621" s="506"/>
      <c r="F621" s="45"/>
      <c r="G621" s="768"/>
      <c r="H621" s="294"/>
      <c r="I621" s="795">
        <f t="shared" ref="I621:I655" si="142">+J621+K621+L621+M621+N621+O621+P621+Q621+R621+S621+T621+U621</f>
        <v>0</v>
      </c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638"/>
    </row>
    <row r="622" spans="1:22" s="36" customFormat="1" hidden="1" outlineLevel="1">
      <c r="A622" s="15"/>
      <c r="B622" s="15"/>
      <c r="C622" s="15"/>
      <c r="D622" s="292"/>
      <c r="E622" s="506"/>
      <c r="F622" s="45"/>
      <c r="G622" s="768"/>
      <c r="H622" s="294"/>
      <c r="I622" s="795">
        <f t="shared" si="142"/>
        <v>0</v>
      </c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638"/>
    </row>
    <row r="623" spans="1:22" s="36" customFormat="1" hidden="1" outlineLevel="1">
      <c r="A623" s="15"/>
      <c r="B623" s="15"/>
      <c r="C623" s="15"/>
      <c r="D623" s="292"/>
      <c r="E623" s="506"/>
      <c r="F623" s="45"/>
      <c r="G623" s="768"/>
      <c r="H623" s="294"/>
      <c r="I623" s="795">
        <f t="shared" si="142"/>
        <v>0</v>
      </c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638"/>
    </row>
    <row r="624" spans="1:22" s="36" customFormat="1" hidden="1" outlineLevel="1">
      <c r="A624" s="15"/>
      <c r="B624" s="15"/>
      <c r="C624" s="15"/>
      <c r="D624" s="292"/>
      <c r="E624" s="506"/>
      <c r="F624" s="45"/>
      <c r="G624" s="768"/>
      <c r="H624" s="294"/>
      <c r="I624" s="795">
        <f t="shared" si="142"/>
        <v>0</v>
      </c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638"/>
    </row>
    <row r="625" spans="1:22" s="36" customFormat="1" hidden="1" outlineLevel="1">
      <c r="A625" s="15"/>
      <c r="B625" s="15"/>
      <c r="C625" s="15"/>
      <c r="D625" s="292"/>
      <c r="E625" s="506"/>
      <c r="F625" s="45"/>
      <c r="G625" s="768"/>
      <c r="H625" s="294"/>
      <c r="I625" s="795">
        <f t="shared" si="142"/>
        <v>0</v>
      </c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638"/>
    </row>
    <row r="626" spans="1:22" s="36" customFormat="1" hidden="1" outlineLevel="1">
      <c r="A626" s="15"/>
      <c r="B626" s="15"/>
      <c r="C626" s="15"/>
      <c r="D626" s="292"/>
      <c r="E626" s="506"/>
      <c r="F626" s="45"/>
      <c r="G626" s="768"/>
      <c r="H626" s="294"/>
      <c r="I626" s="795">
        <f t="shared" si="142"/>
        <v>0</v>
      </c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638"/>
    </row>
    <row r="627" spans="1:22" s="144" customFormat="1" hidden="1" outlineLevel="1">
      <c r="A627" s="15">
        <v>70804</v>
      </c>
      <c r="B627" s="15"/>
      <c r="C627" s="15"/>
      <c r="D627" s="494" t="s">
        <v>455</v>
      </c>
      <c r="E627" s="491"/>
      <c r="F627" s="492"/>
      <c r="G627" s="767"/>
      <c r="H627" s="493"/>
      <c r="I627" s="782">
        <f t="shared" si="142"/>
        <v>0</v>
      </c>
      <c r="J627" s="143">
        <f>J628</f>
        <v>0</v>
      </c>
      <c r="K627" s="143">
        <f t="shared" ref="K627:U627" si="143">K628</f>
        <v>0</v>
      </c>
      <c r="L627" s="143">
        <f t="shared" si="143"/>
        <v>0</v>
      </c>
      <c r="M627" s="143">
        <f t="shared" si="143"/>
        <v>0</v>
      </c>
      <c r="N627" s="143">
        <f t="shared" si="143"/>
        <v>0</v>
      </c>
      <c r="O627" s="143">
        <f t="shared" si="143"/>
        <v>0</v>
      </c>
      <c r="P627" s="143">
        <f t="shared" si="143"/>
        <v>0</v>
      </c>
      <c r="Q627" s="143">
        <f t="shared" si="143"/>
        <v>0</v>
      </c>
      <c r="R627" s="143">
        <f t="shared" si="143"/>
        <v>0</v>
      </c>
      <c r="S627" s="143">
        <f t="shared" si="143"/>
        <v>0</v>
      </c>
      <c r="T627" s="143">
        <f t="shared" si="143"/>
        <v>0</v>
      </c>
      <c r="U627" s="143">
        <f t="shared" si="143"/>
        <v>0</v>
      </c>
      <c r="V627" s="636"/>
    </row>
    <row r="628" spans="1:22" s="29" customFormat="1" ht="61.5" hidden="1" outlineLevel="1">
      <c r="A628" s="23">
        <v>3110</v>
      </c>
      <c r="B628" s="23"/>
      <c r="C628" s="23"/>
      <c r="D628" s="495" t="s">
        <v>355</v>
      </c>
      <c r="E628" s="376"/>
      <c r="F628" s="377"/>
      <c r="G628" s="746"/>
      <c r="H628" s="334"/>
      <c r="I628" s="794">
        <f t="shared" si="142"/>
        <v>0</v>
      </c>
      <c r="J628" s="28">
        <f>SUM(J629:J634)</f>
        <v>0</v>
      </c>
      <c r="K628" s="28">
        <f t="shared" ref="K628:U628" si="144">SUM(K629:K634)</f>
        <v>0</v>
      </c>
      <c r="L628" s="28">
        <f t="shared" si="144"/>
        <v>0</v>
      </c>
      <c r="M628" s="28">
        <f t="shared" si="144"/>
        <v>0</v>
      </c>
      <c r="N628" s="28">
        <f t="shared" si="144"/>
        <v>0</v>
      </c>
      <c r="O628" s="28">
        <f t="shared" si="144"/>
        <v>0</v>
      </c>
      <c r="P628" s="28">
        <f t="shared" si="144"/>
        <v>0</v>
      </c>
      <c r="Q628" s="28">
        <f t="shared" si="144"/>
        <v>0</v>
      </c>
      <c r="R628" s="28">
        <f t="shared" si="144"/>
        <v>0</v>
      </c>
      <c r="S628" s="28">
        <f t="shared" si="144"/>
        <v>0</v>
      </c>
      <c r="T628" s="28">
        <f t="shared" si="144"/>
        <v>0</v>
      </c>
      <c r="U628" s="28">
        <f t="shared" si="144"/>
        <v>0</v>
      </c>
      <c r="V628" s="637"/>
    </row>
    <row r="629" spans="1:22" s="36" customFormat="1" hidden="1" outlineLevel="1">
      <c r="A629" s="15"/>
      <c r="B629" s="15"/>
      <c r="C629" s="15"/>
      <c r="D629" s="31"/>
      <c r="E629" s="32"/>
      <c r="F629" s="33"/>
      <c r="G629" s="674"/>
      <c r="H629" s="316"/>
      <c r="I629" s="795">
        <f t="shared" si="142"/>
        <v>0</v>
      </c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638"/>
    </row>
    <row r="630" spans="1:22" s="36" customFormat="1" hidden="1" outlineLevel="1">
      <c r="A630" s="15"/>
      <c r="B630" s="15"/>
      <c r="C630" s="15"/>
      <c r="D630" s="31"/>
      <c r="E630" s="32"/>
      <c r="F630" s="33"/>
      <c r="G630" s="674"/>
      <c r="H630" s="316"/>
      <c r="I630" s="795">
        <f t="shared" si="142"/>
        <v>0</v>
      </c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638"/>
    </row>
    <row r="631" spans="1:22" s="36" customFormat="1" hidden="1" outlineLevel="1">
      <c r="A631" s="15"/>
      <c r="B631" s="15"/>
      <c r="C631" s="15"/>
      <c r="D631" s="31"/>
      <c r="E631" s="37"/>
      <c r="F631" s="33"/>
      <c r="G631" s="675"/>
      <c r="H631" s="316"/>
      <c r="I631" s="795">
        <f t="shared" si="142"/>
        <v>0</v>
      </c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638"/>
    </row>
    <row r="632" spans="1:22" s="36" customFormat="1" hidden="1" outlineLevel="1">
      <c r="A632" s="15"/>
      <c r="B632" s="15"/>
      <c r="C632" s="15"/>
      <c r="D632" s="31"/>
      <c r="E632" s="507"/>
      <c r="F632" s="508"/>
      <c r="G632" s="675"/>
      <c r="H632" s="316"/>
      <c r="I632" s="795">
        <f t="shared" si="142"/>
        <v>0</v>
      </c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638"/>
    </row>
    <row r="633" spans="1:22" s="36" customFormat="1" hidden="1" outlineLevel="1">
      <c r="A633" s="15"/>
      <c r="B633" s="15"/>
      <c r="C633" s="15"/>
      <c r="D633" s="31"/>
      <c r="E633" s="507"/>
      <c r="F633" s="508"/>
      <c r="G633" s="675"/>
      <c r="H633" s="316"/>
      <c r="I633" s="795">
        <f t="shared" si="142"/>
        <v>0</v>
      </c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638"/>
    </row>
    <row r="634" spans="1:22" s="36" customFormat="1" hidden="1" outlineLevel="1">
      <c r="A634" s="15"/>
      <c r="B634" s="15"/>
      <c r="C634" s="15"/>
      <c r="D634" s="31"/>
      <c r="E634" s="509"/>
      <c r="F634" s="508"/>
      <c r="G634" s="674"/>
      <c r="H634" s="316"/>
      <c r="I634" s="795">
        <f t="shared" si="142"/>
        <v>0</v>
      </c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638"/>
    </row>
    <row r="635" spans="1:22" s="20" customFormat="1" ht="158.25" customHeight="1" outlineLevel="1">
      <c r="A635" s="15" t="s">
        <v>456</v>
      </c>
      <c r="B635" s="15" t="s">
        <v>457</v>
      </c>
      <c r="C635" s="15" t="s">
        <v>458</v>
      </c>
      <c r="D635" s="213" t="s">
        <v>101</v>
      </c>
      <c r="E635" s="372"/>
      <c r="F635" s="373"/>
      <c r="G635" s="745"/>
      <c r="H635" s="375"/>
      <c r="I635" s="782">
        <f t="shared" si="142"/>
        <v>2450724</v>
      </c>
      <c r="J635" s="19">
        <f>J636+J656</f>
        <v>0</v>
      </c>
      <c r="K635" s="19">
        <f t="shared" ref="K635:U635" si="145">K636+K656</f>
        <v>0</v>
      </c>
      <c r="L635" s="19">
        <f t="shared" si="145"/>
        <v>401431</v>
      </c>
      <c r="M635" s="19">
        <f t="shared" si="145"/>
        <v>240913</v>
      </c>
      <c r="N635" s="19">
        <f t="shared" si="145"/>
        <v>1220295</v>
      </c>
      <c r="O635" s="19">
        <f t="shared" si="145"/>
        <v>64735</v>
      </c>
      <c r="P635" s="19">
        <f t="shared" si="145"/>
        <v>87675</v>
      </c>
      <c r="Q635" s="19">
        <f t="shared" si="145"/>
        <v>311610</v>
      </c>
      <c r="R635" s="19">
        <f t="shared" si="145"/>
        <v>80400</v>
      </c>
      <c r="S635" s="19">
        <f t="shared" si="145"/>
        <v>43665</v>
      </c>
      <c r="T635" s="19">
        <f t="shared" si="145"/>
        <v>0</v>
      </c>
      <c r="U635" s="19">
        <f t="shared" si="145"/>
        <v>0</v>
      </c>
      <c r="V635" s="636"/>
    </row>
    <row r="636" spans="1:22" s="61" customFormat="1" ht="61.5" outlineLevel="1">
      <c r="A636" s="55">
        <v>3110</v>
      </c>
      <c r="B636" s="55"/>
      <c r="C636" s="55"/>
      <c r="D636" s="495" t="s">
        <v>420</v>
      </c>
      <c r="E636" s="376"/>
      <c r="F636" s="377"/>
      <c r="G636" s="746"/>
      <c r="H636" s="334"/>
      <c r="I636" s="780">
        <f t="shared" si="142"/>
        <v>2450724</v>
      </c>
      <c r="J636" s="60">
        <f>SUM(J637:J646)</f>
        <v>0</v>
      </c>
      <c r="K636" s="60">
        <f t="shared" ref="K636:U636" si="146">SUM(K637:K646)</f>
        <v>0</v>
      </c>
      <c r="L636" s="60">
        <f t="shared" si="146"/>
        <v>401431</v>
      </c>
      <c r="M636" s="60">
        <f t="shared" si="146"/>
        <v>240913</v>
      </c>
      <c r="N636" s="60">
        <f t="shared" si="146"/>
        <v>1220295</v>
      </c>
      <c r="O636" s="60">
        <f t="shared" si="146"/>
        <v>64735</v>
      </c>
      <c r="P636" s="60">
        <f t="shared" si="146"/>
        <v>87675</v>
      </c>
      <c r="Q636" s="60">
        <f t="shared" si="146"/>
        <v>311610</v>
      </c>
      <c r="R636" s="60">
        <f t="shared" si="146"/>
        <v>80400</v>
      </c>
      <c r="S636" s="60">
        <f t="shared" si="146"/>
        <v>43665</v>
      </c>
      <c r="T636" s="60">
        <f t="shared" si="146"/>
        <v>0</v>
      </c>
      <c r="U636" s="60">
        <f t="shared" si="146"/>
        <v>0</v>
      </c>
      <c r="V636" s="639"/>
    </row>
    <row r="637" spans="1:22" s="67" customFormat="1" ht="88.5" customHeight="1" outlineLevel="1">
      <c r="A637" s="233"/>
      <c r="B637" s="233"/>
      <c r="C637" s="233"/>
      <c r="D637" s="510"/>
      <c r="E637" s="511" t="s">
        <v>459</v>
      </c>
      <c r="F637" s="512"/>
      <c r="G637" s="769"/>
      <c r="H637" s="371"/>
      <c r="I637" s="799">
        <f t="shared" si="142"/>
        <v>387098</v>
      </c>
      <c r="J637" s="130"/>
      <c r="K637" s="130"/>
      <c r="L637" s="130"/>
      <c r="M637" s="130">
        <f>142165-86277</f>
        <v>55888</v>
      </c>
      <c r="N637" s="513">
        <v>108200</v>
      </c>
      <c r="O637" s="130"/>
      <c r="P637" s="130"/>
      <c r="Q637" s="130">
        <v>223010</v>
      </c>
      <c r="R637" s="435"/>
      <c r="S637" s="66"/>
      <c r="T637" s="66"/>
      <c r="U637" s="66"/>
      <c r="V637" s="659"/>
    </row>
    <row r="638" spans="1:22" s="67" customFormat="1" ht="116.25" outlineLevel="1">
      <c r="A638" s="233"/>
      <c r="B638" s="233"/>
      <c r="C638" s="233"/>
      <c r="D638" s="510"/>
      <c r="E638" s="131" t="s">
        <v>460</v>
      </c>
      <c r="F638" s="132"/>
      <c r="G638" s="696"/>
      <c r="H638" s="270"/>
      <c r="I638" s="799">
        <f t="shared" si="142"/>
        <v>79331</v>
      </c>
      <c r="J638" s="130"/>
      <c r="K638" s="130"/>
      <c r="L638" s="130">
        <v>79331</v>
      </c>
      <c r="M638" s="130"/>
      <c r="N638" s="130"/>
      <c r="O638" s="130"/>
      <c r="P638" s="130"/>
      <c r="Q638" s="130"/>
      <c r="R638" s="130"/>
      <c r="S638" s="66"/>
      <c r="T638" s="66"/>
      <c r="U638" s="66"/>
      <c r="V638" s="659"/>
    </row>
    <row r="639" spans="1:22" s="67" customFormat="1" ht="78" outlineLevel="1">
      <c r="A639" s="233"/>
      <c r="B639" s="233"/>
      <c r="C639" s="233"/>
      <c r="D639" s="510"/>
      <c r="E639" s="131" t="s">
        <v>461</v>
      </c>
      <c r="F639" s="132"/>
      <c r="G639" s="696"/>
      <c r="H639" s="270"/>
      <c r="I639" s="799">
        <f t="shared" si="142"/>
        <v>322100</v>
      </c>
      <c r="J639" s="130"/>
      <c r="K639" s="130"/>
      <c r="L639" s="514">
        <v>322100</v>
      </c>
      <c r="M639" s="66"/>
      <c r="N639" s="120"/>
      <c r="O639" s="66"/>
      <c r="P639" s="66"/>
      <c r="Q639" s="66"/>
      <c r="R639" s="66"/>
      <c r="S639" s="66"/>
      <c r="T639" s="66"/>
      <c r="U639" s="66"/>
      <c r="V639" s="659"/>
    </row>
    <row r="640" spans="1:22" s="67" customFormat="1" ht="77.25" outlineLevel="1">
      <c r="A640" s="233"/>
      <c r="B640" s="233"/>
      <c r="C640" s="233"/>
      <c r="D640" s="515"/>
      <c r="E640" s="131" t="s">
        <v>0</v>
      </c>
      <c r="F640" s="132"/>
      <c r="G640" s="696"/>
      <c r="H640" s="270"/>
      <c r="I640" s="799">
        <f t="shared" si="142"/>
        <v>1084380</v>
      </c>
      <c r="J640" s="130"/>
      <c r="K640" s="130"/>
      <c r="L640" s="514"/>
      <c r="M640" s="66"/>
      <c r="N640" s="120">
        <v>1084380</v>
      </c>
      <c r="O640" s="66"/>
      <c r="P640" s="66"/>
      <c r="Q640" s="66"/>
      <c r="R640" s="66"/>
      <c r="S640" s="66"/>
      <c r="T640" s="66"/>
      <c r="U640" s="66"/>
      <c r="V640" s="659"/>
    </row>
    <row r="641" spans="1:22" s="67" customFormat="1" ht="171.75" outlineLevel="1">
      <c r="A641" s="233"/>
      <c r="B641" s="233"/>
      <c r="C641" s="233"/>
      <c r="D641" s="515"/>
      <c r="E641" s="131" t="s">
        <v>1</v>
      </c>
      <c r="F641" s="132"/>
      <c r="G641" s="696"/>
      <c r="H641" s="270"/>
      <c r="I641" s="799">
        <f t="shared" si="142"/>
        <v>174825</v>
      </c>
      <c r="J641" s="130"/>
      <c r="K641" s="130"/>
      <c r="L641" s="514"/>
      <c r="M641" s="66">
        <v>174825</v>
      </c>
      <c r="N641" s="120"/>
      <c r="O641" s="66"/>
      <c r="P641" s="66"/>
      <c r="Q641" s="66"/>
      <c r="R641" s="66"/>
      <c r="S641" s="66"/>
      <c r="T641" s="66"/>
      <c r="U641" s="66"/>
      <c r="V641" s="659"/>
    </row>
    <row r="642" spans="1:22" s="67" customFormat="1" ht="97.5" outlineLevel="1">
      <c r="A642" s="233"/>
      <c r="B642" s="233"/>
      <c r="C642" s="233"/>
      <c r="D642" s="515"/>
      <c r="E642" s="131" t="s">
        <v>2</v>
      </c>
      <c r="F642" s="132"/>
      <c r="G642" s="696"/>
      <c r="H642" s="270"/>
      <c r="I642" s="799">
        <f t="shared" si="142"/>
        <v>402990</v>
      </c>
      <c r="J642" s="130"/>
      <c r="K642" s="130"/>
      <c r="L642" s="514"/>
      <c r="M642" s="66">
        <v>10200</v>
      </c>
      <c r="N642" s="120">
        <v>27715</v>
      </c>
      <c r="O642" s="66">
        <v>64735</v>
      </c>
      <c r="P642" s="66">
        <v>87675</v>
      </c>
      <c r="Q642" s="66">
        <v>88600</v>
      </c>
      <c r="R642" s="66">
        <v>80400</v>
      </c>
      <c r="S642" s="66">
        <v>43665</v>
      </c>
      <c r="T642" s="66"/>
      <c r="U642" s="66"/>
      <c r="V642" s="659"/>
    </row>
    <row r="643" spans="1:22" s="67" customFormat="1" hidden="1" outlineLevel="1">
      <c r="A643" s="362"/>
      <c r="B643" s="362"/>
      <c r="C643" s="362"/>
      <c r="D643" s="456"/>
      <c r="E643" s="516"/>
      <c r="F643" s="517"/>
      <c r="G643" s="770"/>
      <c r="H643" s="518"/>
      <c r="I643" s="810">
        <f t="shared" si="142"/>
        <v>0</v>
      </c>
      <c r="J643" s="222"/>
      <c r="K643" s="222"/>
      <c r="L643" s="222"/>
      <c r="M643" s="222"/>
      <c r="N643" s="222"/>
      <c r="O643" s="222"/>
      <c r="P643" s="222"/>
      <c r="Q643" s="222"/>
      <c r="R643" s="222"/>
      <c r="S643" s="222"/>
      <c r="T643" s="222"/>
      <c r="U643" s="222"/>
      <c r="V643" s="658"/>
    </row>
    <row r="644" spans="1:22" s="67" customFormat="1" hidden="1" outlineLevel="1">
      <c r="A644" s="362"/>
      <c r="B644" s="362"/>
      <c r="C644" s="362"/>
      <c r="D644" s="456"/>
      <c r="E644" s="516"/>
      <c r="F644" s="517"/>
      <c r="G644" s="770"/>
      <c r="H644" s="518"/>
      <c r="I644" s="810">
        <f t="shared" si="142"/>
        <v>0</v>
      </c>
      <c r="J644" s="222"/>
      <c r="K644" s="222"/>
      <c r="L644" s="222"/>
      <c r="M644" s="222"/>
      <c r="N644" s="222"/>
      <c r="O644" s="222"/>
      <c r="P644" s="222"/>
      <c r="Q644" s="222"/>
      <c r="R644" s="222"/>
      <c r="S644" s="222"/>
      <c r="T644" s="222"/>
      <c r="U644" s="222"/>
      <c r="V644" s="658"/>
    </row>
    <row r="645" spans="1:22" s="67" customFormat="1" hidden="1" outlineLevel="1">
      <c r="A645" s="362"/>
      <c r="B645" s="362"/>
      <c r="C645" s="362"/>
      <c r="D645" s="456"/>
      <c r="E645" s="516"/>
      <c r="F645" s="517"/>
      <c r="G645" s="770"/>
      <c r="H645" s="518"/>
      <c r="I645" s="810">
        <f t="shared" si="142"/>
        <v>0</v>
      </c>
      <c r="J645" s="222"/>
      <c r="K645" s="222"/>
      <c r="L645" s="222"/>
      <c r="M645" s="222"/>
      <c r="N645" s="222"/>
      <c r="O645" s="222"/>
      <c r="P645" s="222"/>
      <c r="Q645" s="222"/>
      <c r="R645" s="222"/>
      <c r="S645" s="222"/>
      <c r="T645" s="222"/>
      <c r="U645" s="222"/>
      <c r="V645" s="658"/>
    </row>
    <row r="646" spans="1:22" s="67" customFormat="1" hidden="1" outlineLevel="1">
      <c r="A646" s="362"/>
      <c r="B646" s="362"/>
      <c r="C646" s="362"/>
      <c r="D646" s="456"/>
      <c r="E646" s="519"/>
      <c r="F646" s="520"/>
      <c r="G646" s="771"/>
      <c r="H646" s="393"/>
      <c r="I646" s="810">
        <f t="shared" si="142"/>
        <v>0</v>
      </c>
      <c r="J646" s="222"/>
      <c r="K646" s="222"/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658"/>
    </row>
    <row r="647" spans="1:22" hidden="1" outlineLevel="1">
      <c r="A647" s="521"/>
      <c r="B647" s="521"/>
      <c r="C647" s="521"/>
      <c r="D647" s="136"/>
      <c r="E647" s="165"/>
      <c r="F647" s="166"/>
      <c r="G647" s="703"/>
      <c r="H647" s="211"/>
      <c r="I647" s="812">
        <f t="shared" si="142"/>
        <v>0</v>
      </c>
      <c r="J647" s="74"/>
      <c r="K647" s="74"/>
      <c r="L647" s="74"/>
      <c r="M647" s="74"/>
      <c r="N647" s="522"/>
      <c r="O647" s="522"/>
      <c r="P647" s="522"/>
      <c r="Q647" s="74"/>
      <c r="R647" s="74"/>
      <c r="S647" s="74"/>
      <c r="T647" s="74"/>
      <c r="U647" s="74"/>
      <c r="V647" s="662"/>
    </row>
    <row r="648" spans="1:22" hidden="1" outlineLevel="1">
      <c r="A648" s="350"/>
      <c r="B648" s="350"/>
      <c r="C648" s="350"/>
      <c r="D648" s="457"/>
      <c r="E648" s="165"/>
      <c r="F648" s="166"/>
      <c r="G648" s="703"/>
      <c r="H648" s="211"/>
      <c r="I648" s="800">
        <f t="shared" si="142"/>
        <v>0</v>
      </c>
      <c r="J648" s="74"/>
      <c r="K648" s="74"/>
      <c r="L648" s="146"/>
      <c r="M648" s="146"/>
      <c r="N648" s="522"/>
      <c r="O648" s="522"/>
      <c r="P648" s="522"/>
      <c r="Q648" s="146"/>
      <c r="R648" s="146"/>
      <c r="S648" s="146"/>
      <c r="T648" s="146"/>
      <c r="U648" s="146"/>
      <c r="V648" s="643"/>
    </row>
    <row r="649" spans="1:22" hidden="1" outlineLevel="1">
      <c r="A649" s="350"/>
      <c r="B649" s="350"/>
      <c r="C649" s="350"/>
      <c r="D649" s="457"/>
      <c r="E649" s="165"/>
      <c r="F649" s="166"/>
      <c r="G649" s="703"/>
      <c r="H649" s="211"/>
      <c r="I649" s="800">
        <f t="shared" si="142"/>
        <v>0</v>
      </c>
      <c r="J649" s="74"/>
      <c r="K649" s="74"/>
      <c r="L649" s="146"/>
      <c r="M649" s="146"/>
      <c r="N649" s="522"/>
      <c r="O649" s="522"/>
      <c r="P649" s="522"/>
      <c r="Q649" s="146"/>
      <c r="R649" s="146"/>
      <c r="S649" s="146"/>
      <c r="T649" s="146"/>
      <c r="U649" s="146"/>
      <c r="V649" s="643"/>
    </row>
    <row r="650" spans="1:22" hidden="1" outlineLevel="1">
      <c r="A650" s="350"/>
      <c r="B650" s="350"/>
      <c r="C650" s="350"/>
      <c r="D650" s="457"/>
      <c r="E650" s="165"/>
      <c r="F650" s="166"/>
      <c r="G650" s="703"/>
      <c r="H650" s="211"/>
      <c r="I650" s="800">
        <f t="shared" si="142"/>
        <v>0</v>
      </c>
      <c r="J650" s="74"/>
      <c r="K650" s="74"/>
      <c r="L650" s="146"/>
      <c r="M650" s="146"/>
      <c r="N650" s="522"/>
      <c r="O650" s="522"/>
      <c r="P650" s="522"/>
      <c r="Q650" s="146"/>
      <c r="R650" s="146"/>
      <c r="S650" s="146"/>
      <c r="T650" s="146"/>
      <c r="U650" s="146"/>
      <c r="V650" s="643"/>
    </row>
    <row r="651" spans="1:22" hidden="1" outlineLevel="1">
      <c r="A651" s="350"/>
      <c r="B651" s="350"/>
      <c r="C651" s="350"/>
      <c r="D651" s="457"/>
      <c r="E651" s="165"/>
      <c r="F651" s="166"/>
      <c r="G651" s="703"/>
      <c r="H651" s="211"/>
      <c r="I651" s="800">
        <f t="shared" si="142"/>
        <v>0</v>
      </c>
      <c r="J651" s="74"/>
      <c r="K651" s="74"/>
      <c r="L651" s="146"/>
      <c r="M651" s="146"/>
      <c r="N651" s="522"/>
      <c r="O651" s="522"/>
      <c r="P651" s="522"/>
      <c r="Q651" s="146"/>
      <c r="R651" s="146"/>
      <c r="S651" s="146"/>
      <c r="T651" s="146"/>
      <c r="U651" s="146"/>
      <c r="V651" s="643"/>
    </row>
    <row r="652" spans="1:22" hidden="1" outlineLevel="1">
      <c r="A652" s="521"/>
      <c r="B652" s="521"/>
      <c r="C652" s="521"/>
      <c r="D652" s="523"/>
      <c r="E652" s="165"/>
      <c r="F652" s="166"/>
      <c r="G652" s="703"/>
      <c r="H652" s="211"/>
      <c r="I652" s="812">
        <f t="shared" si="142"/>
        <v>0</v>
      </c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662"/>
    </row>
    <row r="653" spans="1:22" hidden="1" outlineLevel="1">
      <c r="A653" s="521"/>
      <c r="B653" s="521"/>
      <c r="C653" s="521"/>
      <c r="D653" s="523"/>
      <c r="E653" s="165"/>
      <c r="F653" s="166"/>
      <c r="G653" s="703"/>
      <c r="H653" s="211"/>
      <c r="I653" s="812">
        <f t="shared" si="142"/>
        <v>0</v>
      </c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662"/>
    </row>
    <row r="654" spans="1:22" hidden="1" outlineLevel="1">
      <c r="A654" s="521"/>
      <c r="B654" s="521"/>
      <c r="C654" s="521"/>
      <c r="D654" s="523"/>
      <c r="E654" s="165"/>
      <c r="F654" s="166"/>
      <c r="G654" s="703"/>
      <c r="H654" s="211"/>
      <c r="I654" s="812">
        <f t="shared" si="142"/>
        <v>0</v>
      </c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662"/>
    </row>
    <row r="655" spans="1:22" hidden="1" outlineLevel="1">
      <c r="A655" s="521"/>
      <c r="B655" s="521"/>
      <c r="C655" s="521"/>
      <c r="D655" s="523"/>
      <c r="E655" s="131"/>
      <c r="F655" s="132"/>
      <c r="G655" s="696"/>
      <c r="H655" s="270"/>
      <c r="I655" s="812">
        <f t="shared" si="142"/>
        <v>0</v>
      </c>
      <c r="J655" s="74"/>
      <c r="K655" s="74"/>
      <c r="L655" s="91"/>
      <c r="M655" s="74"/>
      <c r="N655" s="74"/>
      <c r="O655" s="74"/>
      <c r="P655" s="74"/>
      <c r="Q655" s="74"/>
      <c r="R655" s="74"/>
      <c r="S655" s="74"/>
      <c r="T655" s="74"/>
      <c r="U655" s="74"/>
      <c r="V655" s="662"/>
    </row>
    <row r="656" spans="1:22" s="87" customFormat="1" ht="41.25" hidden="1" outlineLevel="1">
      <c r="A656" s="524">
        <v>3122</v>
      </c>
      <c r="B656" s="524"/>
      <c r="C656" s="524"/>
      <c r="D656" s="82" t="s">
        <v>3</v>
      </c>
      <c r="E656" s="476"/>
      <c r="F656" s="477"/>
      <c r="G656" s="710"/>
      <c r="H656" s="208"/>
      <c r="I656" s="813">
        <f t="shared" ref="I656:I719" si="147">J656+K656+L656+M656+N656+O656+P656+Q656+R656+S656+T656+U656</f>
        <v>0</v>
      </c>
      <c r="J656" s="86">
        <f>SUM(J657:J658)</f>
        <v>0</v>
      </c>
      <c r="K656" s="86">
        <f t="shared" ref="K656:U656" si="148">SUM(K657:K658)</f>
        <v>0</v>
      </c>
      <c r="L656" s="86">
        <f t="shared" si="148"/>
        <v>0</v>
      </c>
      <c r="M656" s="86">
        <f t="shared" si="148"/>
        <v>0</v>
      </c>
      <c r="N656" s="86">
        <f t="shared" si="148"/>
        <v>0</v>
      </c>
      <c r="O656" s="86">
        <f t="shared" si="148"/>
        <v>0</v>
      </c>
      <c r="P656" s="86">
        <f t="shared" si="148"/>
        <v>0</v>
      </c>
      <c r="Q656" s="86">
        <f t="shared" si="148"/>
        <v>0</v>
      </c>
      <c r="R656" s="86">
        <f t="shared" si="148"/>
        <v>0</v>
      </c>
      <c r="S656" s="86">
        <f t="shared" si="148"/>
        <v>0</v>
      </c>
      <c r="T656" s="86">
        <f t="shared" si="148"/>
        <v>0</v>
      </c>
      <c r="U656" s="86">
        <f t="shared" si="148"/>
        <v>0</v>
      </c>
      <c r="V656" s="663"/>
    </row>
    <row r="657" spans="1:22" hidden="1" outlineLevel="1">
      <c r="A657" s="521"/>
      <c r="B657" s="521"/>
      <c r="C657" s="521"/>
      <c r="D657" s="523"/>
      <c r="E657" s="379"/>
      <c r="F657" s="380"/>
      <c r="G657" s="703"/>
      <c r="H657" s="211"/>
      <c r="I657" s="812">
        <f t="shared" si="147"/>
        <v>0</v>
      </c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662"/>
    </row>
    <row r="658" spans="1:22" hidden="1" outlineLevel="1">
      <c r="A658" s="521"/>
      <c r="B658" s="521"/>
      <c r="C658" s="521"/>
      <c r="D658" s="523"/>
      <c r="E658" s="379"/>
      <c r="F658" s="380"/>
      <c r="G658" s="703"/>
      <c r="H658" s="211"/>
      <c r="I658" s="812">
        <f t="shared" si="147"/>
        <v>0</v>
      </c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662"/>
    </row>
    <row r="659" spans="1:22" s="20" customFormat="1" ht="42.75" customHeight="1" outlineLevel="1">
      <c r="A659" s="15" t="s">
        <v>4</v>
      </c>
      <c r="B659" s="15" t="s">
        <v>5</v>
      </c>
      <c r="C659" s="15" t="s">
        <v>6</v>
      </c>
      <c r="D659" s="213" t="s">
        <v>7</v>
      </c>
      <c r="E659" s="323"/>
      <c r="F659" s="324"/>
      <c r="G659" s="735"/>
      <c r="H659" s="325"/>
      <c r="I659" s="782">
        <f t="shared" si="147"/>
        <v>374407</v>
      </c>
      <c r="J659" s="19">
        <f>J669</f>
        <v>0</v>
      </c>
      <c r="K659" s="19">
        <f t="shared" ref="K659:T659" si="149">K669</f>
        <v>0</v>
      </c>
      <c r="L659" s="19">
        <f t="shared" si="149"/>
        <v>199680</v>
      </c>
      <c r="M659" s="19">
        <f t="shared" si="149"/>
        <v>38013</v>
      </c>
      <c r="N659" s="19">
        <f t="shared" si="149"/>
        <v>44662</v>
      </c>
      <c r="O659" s="19">
        <f t="shared" si="149"/>
        <v>0</v>
      </c>
      <c r="P659" s="19">
        <f t="shared" si="149"/>
        <v>0</v>
      </c>
      <c r="Q659" s="19">
        <f t="shared" si="149"/>
        <v>92052</v>
      </c>
      <c r="R659" s="19">
        <f t="shared" si="149"/>
        <v>0</v>
      </c>
      <c r="S659" s="19">
        <f t="shared" si="149"/>
        <v>0</v>
      </c>
      <c r="T659" s="19">
        <f t="shared" si="149"/>
        <v>0</v>
      </c>
      <c r="U659" s="19">
        <f>U669</f>
        <v>0</v>
      </c>
      <c r="V659" s="636"/>
    </row>
    <row r="660" spans="1:22" s="385" customFormat="1" hidden="1" outlineLevel="1">
      <c r="A660" s="525"/>
      <c r="B660" s="525"/>
      <c r="C660" s="525"/>
      <c r="D660" s="526"/>
      <c r="E660" s="527"/>
      <c r="F660" s="528"/>
      <c r="G660" s="772"/>
      <c r="H660" s="529"/>
      <c r="I660" s="811">
        <f t="shared" si="147"/>
        <v>0</v>
      </c>
      <c r="J660" s="530"/>
      <c r="K660" s="300"/>
      <c r="L660" s="531"/>
      <c r="M660" s="531"/>
      <c r="N660" s="384"/>
      <c r="O660" s="384"/>
      <c r="P660" s="384"/>
      <c r="Q660" s="384"/>
      <c r="R660" s="384"/>
      <c r="S660" s="384"/>
      <c r="T660" s="384"/>
      <c r="U660" s="384"/>
      <c r="V660" s="660"/>
    </row>
    <row r="661" spans="1:22" s="385" customFormat="1" hidden="1" outlineLevel="1">
      <c r="A661" s="525"/>
      <c r="B661" s="525"/>
      <c r="C661" s="525"/>
      <c r="D661" s="526"/>
      <c r="E661" s="527"/>
      <c r="F661" s="528"/>
      <c r="G661" s="772"/>
      <c r="H661" s="529"/>
      <c r="I661" s="811">
        <f t="shared" si="147"/>
        <v>0</v>
      </c>
      <c r="J661" s="531"/>
      <c r="K661" s="300"/>
      <c r="L661" s="531"/>
      <c r="M661" s="531"/>
      <c r="N661" s="384"/>
      <c r="O661" s="384"/>
      <c r="P661" s="384"/>
      <c r="Q661" s="384"/>
      <c r="R661" s="384"/>
      <c r="S661" s="384"/>
      <c r="T661" s="384"/>
      <c r="U661" s="384"/>
      <c r="V661" s="660"/>
    </row>
    <row r="662" spans="1:22" s="385" customFormat="1" hidden="1" outlineLevel="1">
      <c r="A662" s="525"/>
      <c r="B662" s="525"/>
      <c r="C662" s="525"/>
      <c r="D662" s="526"/>
      <c r="E662" s="527"/>
      <c r="F662" s="528"/>
      <c r="G662" s="772"/>
      <c r="H662" s="529"/>
      <c r="I662" s="811">
        <f t="shared" si="147"/>
        <v>0</v>
      </c>
      <c r="J662" s="531"/>
      <c r="K662" s="300"/>
      <c r="L662" s="531"/>
      <c r="M662" s="531"/>
      <c r="N662" s="384"/>
      <c r="O662" s="384"/>
      <c r="P662" s="384"/>
      <c r="Q662" s="384"/>
      <c r="R662" s="384"/>
      <c r="S662" s="384"/>
      <c r="T662" s="384"/>
      <c r="U662" s="384"/>
      <c r="V662" s="660"/>
    </row>
    <row r="663" spans="1:22" s="385" customFormat="1" hidden="1" outlineLevel="1">
      <c r="A663" s="525"/>
      <c r="B663" s="525"/>
      <c r="C663" s="525"/>
      <c r="D663" s="526"/>
      <c r="E663" s="527"/>
      <c r="F663" s="528"/>
      <c r="G663" s="772"/>
      <c r="H663" s="529"/>
      <c r="I663" s="811">
        <f t="shared" si="147"/>
        <v>0</v>
      </c>
      <c r="J663" s="531"/>
      <c r="K663" s="300"/>
      <c r="L663" s="531"/>
      <c r="M663" s="531"/>
      <c r="N663" s="384"/>
      <c r="O663" s="384"/>
      <c r="P663" s="384"/>
      <c r="Q663" s="384"/>
      <c r="R663" s="384"/>
      <c r="S663" s="384"/>
      <c r="T663" s="384"/>
      <c r="U663" s="384"/>
      <c r="V663" s="660"/>
    </row>
    <row r="664" spans="1:22" s="385" customFormat="1" hidden="1" outlineLevel="1">
      <c r="A664" s="525"/>
      <c r="B664" s="525"/>
      <c r="C664" s="525"/>
      <c r="D664" s="526"/>
      <c r="E664" s="527"/>
      <c r="F664" s="528"/>
      <c r="G664" s="772"/>
      <c r="H664" s="529"/>
      <c r="I664" s="811">
        <f t="shared" si="147"/>
        <v>0</v>
      </c>
      <c r="J664" s="531"/>
      <c r="K664" s="300"/>
      <c r="L664" s="531"/>
      <c r="M664" s="531"/>
      <c r="N664" s="384"/>
      <c r="O664" s="384"/>
      <c r="P664" s="384"/>
      <c r="Q664" s="384"/>
      <c r="R664" s="384"/>
      <c r="S664" s="384"/>
      <c r="T664" s="384"/>
      <c r="U664" s="384"/>
      <c r="V664" s="660"/>
    </row>
    <row r="665" spans="1:22" s="385" customFormat="1" hidden="1" outlineLevel="1">
      <c r="A665" s="525"/>
      <c r="B665" s="525"/>
      <c r="C665" s="525"/>
      <c r="D665" s="526"/>
      <c r="E665" s="527"/>
      <c r="F665" s="528"/>
      <c r="G665" s="772"/>
      <c r="H665" s="529"/>
      <c r="I665" s="811">
        <f t="shared" si="147"/>
        <v>0</v>
      </c>
      <c r="J665" s="531"/>
      <c r="K665" s="300"/>
      <c r="L665" s="531"/>
      <c r="M665" s="531"/>
      <c r="N665" s="384"/>
      <c r="O665" s="384"/>
      <c r="P665" s="384"/>
      <c r="Q665" s="384"/>
      <c r="R665" s="384"/>
      <c r="S665" s="384"/>
      <c r="T665" s="384"/>
      <c r="U665" s="384"/>
      <c r="V665" s="660"/>
    </row>
    <row r="666" spans="1:22" s="385" customFormat="1" hidden="1" outlineLevel="1">
      <c r="A666" s="525"/>
      <c r="B666" s="525"/>
      <c r="C666" s="525"/>
      <c r="D666" s="526"/>
      <c r="E666" s="527"/>
      <c r="F666" s="528"/>
      <c r="G666" s="772"/>
      <c r="H666" s="529"/>
      <c r="I666" s="811">
        <f t="shared" si="147"/>
        <v>0</v>
      </c>
      <c r="J666" s="531"/>
      <c r="K666" s="300"/>
      <c r="L666" s="531"/>
      <c r="M666" s="531"/>
      <c r="N666" s="384"/>
      <c r="O666" s="384"/>
      <c r="P666" s="384"/>
      <c r="Q666" s="384"/>
      <c r="R666" s="384"/>
      <c r="S666" s="384"/>
      <c r="T666" s="384"/>
      <c r="U666" s="384"/>
      <c r="V666" s="660"/>
    </row>
    <row r="667" spans="1:22" s="385" customFormat="1" hidden="1" outlineLevel="1">
      <c r="A667" s="525"/>
      <c r="B667" s="525"/>
      <c r="C667" s="525"/>
      <c r="D667" s="526"/>
      <c r="E667" s="527"/>
      <c r="F667" s="528"/>
      <c r="G667" s="772"/>
      <c r="H667" s="529"/>
      <c r="I667" s="811">
        <f t="shared" si="147"/>
        <v>0</v>
      </c>
      <c r="J667" s="531"/>
      <c r="K667" s="300"/>
      <c r="L667" s="384"/>
      <c r="M667" s="384"/>
      <c r="N667" s="384"/>
      <c r="O667" s="384"/>
      <c r="P667" s="384"/>
      <c r="Q667" s="384"/>
      <c r="R667" s="384"/>
      <c r="S667" s="384"/>
      <c r="T667" s="384"/>
      <c r="U667" s="384"/>
      <c r="V667" s="660"/>
    </row>
    <row r="668" spans="1:22" s="385" customFormat="1" hidden="1" outlineLevel="1">
      <c r="A668" s="525"/>
      <c r="B668" s="525"/>
      <c r="C668" s="525"/>
      <c r="D668" s="526"/>
      <c r="E668" s="527"/>
      <c r="F668" s="528"/>
      <c r="G668" s="772"/>
      <c r="H668" s="529"/>
      <c r="I668" s="811">
        <f t="shared" si="147"/>
        <v>0</v>
      </c>
      <c r="J668" s="531"/>
      <c r="K668" s="300"/>
      <c r="L668" s="384"/>
      <c r="M668" s="384"/>
      <c r="N668" s="384"/>
      <c r="O668" s="384"/>
      <c r="P668" s="384"/>
      <c r="Q668" s="384"/>
      <c r="R668" s="384"/>
      <c r="S668" s="384"/>
      <c r="T668" s="384"/>
      <c r="U668" s="384"/>
      <c r="V668" s="660"/>
    </row>
    <row r="669" spans="1:22" s="61" customFormat="1" ht="61.5" outlineLevel="1">
      <c r="A669" s="55">
        <v>3110</v>
      </c>
      <c r="B669" s="55"/>
      <c r="C669" s="55"/>
      <c r="D669" s="495" t="s">
        <v>420</v>
      </c>
      <c r="E669" s="360"/>
      <c r="F669" s="58"/>
      <c r="G669" s="743"/>
      <c r="H669" s="361"/>
      <c r="I669" s="780">
        <f t="shared" si="147"/>
        <v>374407</v>
      </c>
      <c r="J669" s="60">
        <f>SUM(J670:J680)</f>
        <v>0</v>
      </c>
      <c r="K669" s="60">
        <f t="shared" ref="K669:U669" si="150">SUM(K670:K680)</f>
        <v>0</v>
      </c>
      <c r="L669" s="60">
        <f t="shared" si="150"/>
        <v>199680</v>
      </c>
      <c r="M669" s="60">
        <f t="shared" si="150"/>
        <v>38013</v>
      </c>
      <c r="N669" s="60">
        <f t="shared" si="150"/>
        <v>44662</v>
      </c>
      <c r="O669" s="60">
        <f t="shared" si="150"/>
        <v>0</v>
      </c>
      <c r="P669" s="60">
        <f t="shared" si="150"/>
        <v>0</v>
      </c>
      <c r="Q669" s="60">
        <f t="shared" si="150"/>
        <v>92052</v>
      </c>
      <c r="R669" s="60">
        <f t="shared" si="150"/>
        <v>0</v>
      </c>
      <c r="S669" s="60">
        <f t="shared" si="150"/>
        <v>0</v>
      </c>
      <c r="T669" s="60">
        <f t="shared" si="150"/>
        <v>0</v>
      </c>
      <c r="U669" s="60">
        <f t="shared" si="150"/>
        <v>0</v>
      </c>
      <c r="V669" s="639"/>
    </row>
    <row r="670" spans="1:22" s="67" customFormat="1" ht="55.5" customHeight="1" outlineLevel="1">
      <c r="A670" s="233"/>
      <c r="B670" s="233"/>
      <c r="C670" s="233"/>
      <c r="D670" s="510"/>
      <c r="E670" s="532" t="s">
        <v>459</v>
      </c>
      <c r="F670" s="533"/>
      <c r="G670" s="769"/>
      <c r="H670" s="371"/>
      <c r="I670" s="799">
        <f t="shared" si="147"/>
        <v>174727</v>
      </c>
      <c r="J670" s="104"/>
      <c r="K670" s="130"/>
      <c r="L670" s="130"/>
      <c r="M670" s="130">
        <f>58681-20668</f>
        <v>38013</v>
      </c>
      <c r="N670" s="130">
        <v>44662</v>
      </c>
      <c r="O670" s="66"/>
      <c r="P670" s="66"/>
      <c r="Q670" s="66">
        <v>92052</v>
      </c>
      <c r="R670" s="66"/>
      <c r="S670" s="66"/>
      <c r="T670" s="66"/>
      <c r="U670" s="66"/>
      <c r="V670" s="659"/>
    </row>
    <row r="671" spans="1:22" outlineLevel="1">
      <c r="A671" s="521"/>
      <c r="B671" s="521"/>
      <c r="C671" s="521"/>
      <c r="D671" s="523"/>
      <c r="E671" s="186" t="s">
        <v>8</v>
      </c>
      <c r="F671" s="132"/>
      <c r="G671" s="696"/>
      <c r="H671" s="270"/>
      <c r="I671" s="812">
        <f t="shared" si="147"/>
        <v>16080</v>
      </c>
      <c r="J671" s="534"/>
      <c r="K671" s="535"/>
      <c r="L671" s="91">
        <v>16080</v>
      </c>
      <c r="M671" s="91"/>
      <c r="N671" s="536"/>
      <c r="O671" s="74"/>
      <c r="P671" s="74"/>
      <c r="Q671" s="74"/>
      <c r="R671" s="74"/>
      <c r="S671" s="74"/>
      <c r="T671" s="74"/>
      <c r="U671" s="74"/>
      <c r="V671" s="662"/>
    </row>
    <row r="672" spans="1:22" outlineLevel="1">
      <c r="A672" s="521"/>
      <c r="B672" s="521"/>
      <c r="C672" s="521"/>
      <c r="D672" s="523"/>
      <c r="E672" s="186" t="s">
        <v>9</v>
      </c>
      <c r="F672" s="132"/>
      <c r="G672" s="696"/>
      <c r="H672" s="270"/>
      <c r="I672" s="812">
        <f t="shared" si="147"/>
        <v>183600</v>
      </c>
      <c r="J672" s="534"/>
      <c r="K672" s="535"/>
      <c r="L672" s="91">
        <v>183600</v>
      </c>
      <c r="M672" s="91"/>
      <c r="N672" s="536"/>
      <c r="O672" s="74"/>
      <c r="P672" s="74"/>
      <c r="Q672" s="74"/>
      <c r="R672" s="74"/>
      <c r="S672" s="74"/>
      <c r="T672" s="74"/>
      <c r="U672" s="74"/>
      <c r="V672" s="662"/>
    </row>
    <row r="673" spans="1:22" hidden="1" outlineLevel="1">
      <c r="A673" s="521"/>
      <c r="B673" s="521"/>
      <c r="C673" s="521"/>
      <c r="D673" s="523"/>
      <c r="E673" s="186"/>
      <c r="F673" s="187"/>
      <c r="G673" s="696"/>
      <c r="H673" s="270"/>
      <c r="I673" s="812">
        <f t="shared" si="147"/>
        <v>0</v>
      </c>
      <c r="J673" s="534"/>
      <c r="K673" s="535"/>
      <c r="L673" s="91"/>
      <c r="M673" s="91"/>
      <c r="N673" s="536"/>
      <c r="O673" s="74"/>
      <c r="P673" s="74"/>
      <c r="Q673" s="74"/>
      <c r="R673" s="74"/>
      <c r="S673" s="74"/>
      <c r="T673" s="74"/>
      <c r="U673" s="74"/>
      <c r="V673" s="662"/>
    </row>
    <row r="674" spans="1:22" hidden="1" outlineLevel="1">
      <c r="A674" s="521"/>
      <c r="B674" s="521"/>
      <c r="C674" s="521"/>
      <c r="D674" s="523"/>
      <c r="E674" s="186"/>
      <c r="F674" s="187"/>
      <c r="G674" s="696"/>
      <c r="H674" s="270"/>
      <c r="I674" s="812">
        <f t="shared" si="147"/>
        <v>0</v>
      </c>
      <c r="J674" s="534"/>
      <c r="K674" s="535"/>
      <c r="L674" s="91"/>
      <c r="M674" s="91"/>
      <c r="N674" s="536"/>
      <c r="O674" s="74"/>
      <c r="P674" s="74"/>
      <c r="Q674" s="74"/>
      <c r="R674" s="74"/>
      <c r="S674" s="74"/>
      <c r="T674" s="74"/>
      <c r="U674" s="74"/>
      <c r="V674" s="662"/>
    </row>
    <row r="675" spans="1:22" hidden="1" outlineLevel="1">
      <c r="A675" s="521"/>
      <c r="B675" s="521"/>
      <c r="C675" s="521"/>
      <c r="D675" s="523"/>
      <c r="E675" s="186"/>
      <c r="F675" s="187"/>
      <c r="G675" s="696"/>
      <c r="H675" s="270"/>
      <c r="I675" s="812">
        <f t="shared" si="147"/>
        <v>0</v>
      </c>
      <c r="J675" s="534"/>
      <c r="K675" s="535"/>
      <c r="L675" s="91"/>
      <c r="M675" s="91"/>
      <c r="N675" s="536"/>
      <c r="O675" s="74"/>
      <c r="P675" s="74"/>
      <c r="Q675" s="74"/>
      <c r="R675" s="74"/>
      <c r="S675" s="74"/>
      <c r="T675" s="74"/>
      <c r="U675" s="74"/>
      <c r="V675" s="662"/>
    </row>
    <row r="676" spans="1:22" hidden="1" outlineLevel="1">
      <c r="A676" s="521"/>
      <c r="B676" s="521"/>
      <c r="C676" s="521"/>
      <c r="D676" s="523"/>
      <c r="E676" s="165"/>
      <c r="F676" s="166"/>
      <c r="G676" s="703"/>
      <c r="H676" s="211"/>
      <c r="I676" s="812">
        <f t="shared" si="147"/>
        <v>0</v>
      </c>
      <c r="J676" s="537"/>
      <c r="K676" s="535"/>
      <c r="L676" s="455"/>
      <c r="M676" s="91"/>
      <c r="N676" s="536"/>
      <c r="O676" s="74"/>
      <c r="P676" s="74"/>
      <c r="Q676" s="74"/>
      <c r="R676" s="74"/>
      <c r="S676" s="74"/>
      <c r="T676" s="74"/>
      <c r="U676" s="74"/>
      <c r="V676" s="662"/>
    </row>
    <row r="677" spans="1:22" hidden="1" outlineLevel="1">
      <c r="A677" s="521"/>
      <c r="B677" s="521"/>
      <c r="C677" s="521"/>
      <c r="D677" s="523"/>
      <c r="E677" s="165"/>
      <c r="F677" s="166"/>
      <c r="G677" s="703"/>
      <c r="H677" s="211"/>
      <c r="I677" s="812">
        <f t="shared" si="147"/>
        <v>0</v>
      </c>
      <c r="J677" s="537"/>
      <c r="K677" s="535"/>
      <c r="L677" s="455"/>
      <c r="M677" s="91"/>
      <c r="N677" s="536"/>
      <c r="O677" s="74"/>
      <c r="P677" s="74"/>
      <c r="Q677" s="74"/>
      <c r="R677" s="74"/>
      <c r="S677" s="74"/>
      <c r="T677" s="74"/>
      <c r="U677" s="74"/>
      <c r="V677" s="662"/>
    </row>
    <row r="678" spans="1:22" hidden="1" outlineLevel="1">
      <c r="A678" s="521"/>
      <c r="B678" s="521"/>
      <c r="C678" s="521"/>
      <c r="D678" s="523"/>
      <c r="E678" s="165"/>
      <c r="F678" s="166"/>
      <c r="G678" s="703"/>
      <c r="H678" s="211"/>
      <c r="I678" s="812">
        <f t="shared" si="147"/>
        <v>0</v>
      </c>
      <c r="J678" s="537"/>
      <c r="K678" s="535"/>
      <c r="L678" s="455"/>
      <c r="M678" s="91"/>
      <c r="N678" s="536"/>
      <c r="O678" s="74"/>
      <c r="P678" s="74"/>
      <c r="Q678" s="74"/>
      <c r="R678" s="74"/>
      <c r="S678" s="74"/>
      <c r="T678" s="74"/>
      <c r="U678" s="74"/>
      <c r="V678" s="662"/>
    </row>
    <row r="679" spans="1:22" hidden="1" outlineLevel="1">
      <c r="A679" s="521"/>
      <c r="B679" s="521"/>
      <c r="C679" s="521"/>
      <c r="D679" s="523"/>
      <c r="E679" s="165"/>
      <c r="F679" s="166"/>
      <c r="G679" s="703"/>
      <c r="H679" s="211"/>
      <c r="I679" s="812">
        <f t="shared" si="147"/>
        <v>0</v>
      </c>
      <c r="J679" s="537"/>
      <c r="K679" s="535"/>
      <c r="L679" s="455"/>
      <c r="M679" s="91"/>
      <c r="N679" s="536"/>
      <c r="O679" s="74"/>
      <c r="P679" s="74"/>
      <c r="Q679" s="74"/>
      <c r="R679" s="74"/>
      <c r="S679" s="74"/>
      <c r="T679" s="74"/>
      <c r="U679" s="74"/>
      <c r="V679" s="662"/>
    </row>
    <row r="680" spans="1:22" hidden="1" outlineLevel="1">
      <c r="A680" s="521"/>
      <c r="B680" s="521"/>
      <c r="C680" s="521"/>
      <c r="D680" s="523"/>
      <c r="E680" s="165"/>
      <c r="F680" s="166"/>
      <c r="G680" s="703"/>
      <c r="H680" s="211"/>
      <c r="I680" s="812">
        <f t="shared" si="147"/>
        <v>0</v>
      </c>
      <c r="J680" s="537"/>
      <c r="K680" s="535"/>
      <c r="L680" s="455"/>
      <c r="M680" s="91"/>
      <c r="N680" s="536"/>
      <c r="O680" s="74"/>
      <c r="P680" s="74"/>
      <c r="Q680" s="74"/>
      <c r="R680" s="74"/>
      <c r="S680" s="74"/>
      <c r="T680" s="74"/>
      <c r="U680" s="74"/>
      <c r="V680" s="662"/>
    </row>
    <row r="681" spans="1:22" s="276" customFormat="1" ht="60.75" hidden="1" outlineLevel="1">
      <c r="A681" s="149">
        <v>611161</v>
      </c>
      <c r="B681" s="149"/>
      <c r="C681" s="149"/>
      <c r="D681" s="538" t="s">
        <v>10</v>
      </c>
      <c r="E681" s="489"/>
      <c r="F681" s="490"/>
      <c r="G681" s="709"/>
      <c r="H681" s="204"/>
      <c r="I681" s="801">
        <f t="shared" si="147"/>
        <v>0</v>
      </c>
      <c r="J681" s="153">
        <f>J682+J685</f>
        <v>0</v>
      </c>
      <c r="K681" s="153">
        <f t="shared" ref="K681:U681" si="151">K682+K685</f>
        <v>0</v>
      </c>
      <c r="L681" s="153">
        <f t="shared" si="151"/>
        <v>0</v>
      </c>
      <c r="M681" s="153">
        <f t="shared" si="151"/>
        <v>0</v>
      </c>
      <c r="N681" s="153">
        <f t="shared" si="151"/>
        <v>0</v>
      </c>
      <c r="O681" s="153">
        <f t="shared" si="151"/>
        <v>0</v>
      </c>
      <c r="P681" s="153">
        <f t="shared" si="151"/>
        <v>0</v>
      </c>
      <c r="Q681" s="153">
        <f t="shared" si="151"/>
        <v>0</v>
      </c>
      <c r="R681" s="153">
        <f t="shared" si="151"/>
        <v>0</v>
      </c>
      <c r="S681" s="153">
        <f t="shared" si="151"/>
        <v>0</v>
      </c>
      <c r="T681" s="153">
        <f t="shared" si="151"/>
        <v>0</v>
      </c>
      <c r="U681" s="153">
        <f t="shared" si="151"/>
        <v>0</v>
      </c>
      <c r="V681" s="644"/>
    </row>
    <row r="682" spans="1:22" s="87" customFormat="1" ht="60.75" hidden="1" outlineLevel="1">
      <c r="A682" s="524">
        <v>3110</v>
      </c>
      <c r="B682" s="524"/>
      <c r="C682" s="524"/>
      <c r="D682" s="539" t="s">
        <v>355</v>
      </c>
      <c r="E682" s="468"/>
      <c r="F682" s="441"/>
      <c r="G682" s="764"/>
      <c r="H682" s="442"/>
      <c r="I682" s="813">
        <f t="shared" si="147"/>
        <v>0</v>
      </c>
      <c r="J682" s="86">
        <f>SUM(J683:J684)</f>
        <v>0</v>
      </c>
      <c r="K682" s="86">
        <f t="shared" ref="K682:U682" si="152">SUM(K683:K684)</f>
        <v>0</v>
      </c>
      <c r="L682" s="86">
        <f t="shared" si="152"/>
        <v>0</v>
      </c>
      <c r="M682" s="86">
        <f t="shared" si="152"/>
        <v>0</v>
      </c>
      <c r="N682" s="86">
        <f t="shared" si="152"/>
        <v>0</v>
      </c>
      <c r="O682" s="86">
        <f t="shared" si="152"/>
        <v>0</v>
      </c>
      <c r="P682" s="86">
        <f t="shared" si="152"/>
        <v>0</v>
      </c>
      <c r="Q682" s="86">
        <f t="shared" si="152"/>
        <v>0</v>
      </c>
      <c r="R682" s="86">
        <f t="shared" si="152"/>
        <v>0</v>
      </c>
      <c r="S682" s="86">
        <f t="shared" si="152"/>
        <v>0</v>
      </c>
      <c r="T682" s="86">
        <f t="shared" si="152"/>
        <v>0</v>
      </c>
      <c r="U682" s="86">
        <f t="shared" si="152"/>
        <v>0</v>
      </c>
      <c r="V682" s="663"/>
    </row>
    <row r="683" spans="1:22" hidden="1" outlineLevel="1">
      <c r="A683" s="521"/>
      <c r="B683" s="521"/>
      <c r="C683" s="521"/>
      <c r="D683" s="523"/>
      <c r="E683" s="186"/>
      <c r="F683" s="187"/>
      <c r="G683" s="696"/>
      <c r="H683" s="270"/>
      <c r="I683" s="812">
        <f t="shared" si="147"/>
        <v>0</v>
      </c>
      <c r="J683" s="540"/>
      <c r="K683" s="540"/>
      <c r="L683" s="91"/>
      <c r="M683" s="74"/>
      <c r="N683" s="74"/>
      <c r="O683" s="436"/>
      <c r="P683" s="74"/>
      <c r="Q683" s="74"/>
      <c r="R683" s="74"/>
      <c r="S683" s="74"/>
      <c r="T683" s="74"/>
      <c r="U683" s="74"/>
      <c r="V683" s="662"/>
    </row>
    <row r="684" spans="1:22" hidden="1" outlineLevel="1">
      <c r="A684" s="521"/>
      <c r="B684" s="521"/>
      <c r="C684" s="521"/>
      <c r="D684" s="523"/>
      <c r="E684" s="186"/>
      <c r="F684" s="187"/>
      <c r="G684" s="696"/>
      <c r="H684" s="270"/>
      <c r="I684" s="812">
        <f t="shared" si="147"/>
        <v>0</v>
      </c>
      <c r="J684" s="540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662"/>
    </row>
    <row r="685" spans="1:22" s="87" customFormat="1" ht="41.25" hidden="1" outlineLevel="1">
      <c r="A685" s="524">
        <v>3132</v>
      </c>
      <c r="B685" s="524"/>
      <c r="C685" s="524"/>
      <c r="D685" s="82" t="s">
        <v>327</v>
      </c>
      <c r="E685" s="476"/>
      <c r="F685" s="477"/>
      <c r="G685" s="710"/>
      <c r="H685" s="208"/>
      <c r="I685" s="813">
        <f t="shared" si="147"/>
        <v>0</v>
      </c>
      <c r="J685" s="473">
        <f>SUM(J686:J687)</f>
        <v>0</v>
      </c>
      <c r="K685" s="86">
        <f t="shared" ref="K685:U685" si="153">SUM(K686:K687)</f>
        <v>0</v>
      </c>
      <c r="L685" s="86">
        <f t="shared" si="153"/>
        <v>0</v>
      </c>
      <c r="M685" s="86">
        <f t="shared" si="153"/>
        <v>0</v>
      </c>
      <c r="N685" s="86">
        <f t="shared" si="153"/>
        <v>0</v>
      </c>
      <c r="O685" s="86">
        <f t="shared" si="153"/>
        <v>0</v>
      </c>
      <c r="P685" s="86">
        <f t="shared" si="153"/>
        <v>0</v>
      </c>
      <c r="Q685" s="86">
        <f t="shared" si="153"/>
        <v>0</v>
      </c>
      <c r="R685" s="86">
        <f t="shared" si="153"/>
        <v>0</v>
      </c>
      <c r="S685" s="86">
        <f t="shared" si="153"/>
        <v>0</v>
      </c>
      <c r="T685" s="86">
        <f t="shared" si="153"/>
        <v>0</v>
      </c>
      <c r="U685" s="86">
        <f t="shared" si="153"/>
        <v>0</v>
      </c>
      <c r="V685" s="663"/>
    </row>
    <row r="686" spans="1:22" hidden="1" outlineLevel="1">
      <c r="A686" s="521"/>
      <c r="B686" s="521"/>
      <c r="C686" s="521"/>
      <c r="D686" s="523"/>
      <c r="E686" s="379"/>
      <c r="F686" s="380"/>
      <c r="G686" s="703"/>
      <c r="H686" s="211"/>
      <c r="I686" s="812">
        <f t="shared" si="147"/>
        <v>0</v>
      </c>
      <c r="J686" s="540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662"/>
    </row>
    <row r="687" spans="1:22" hidden="1" outlineLevel="1">
      <c r="A687" s="521"/>
      <c r="B687" s="521"/>
      <c r="C687" s="521"/>
      <c r="D687" s="523"/>
      <c r="E687" s="379"/>
      <c r="F687" s="380"/>
      <c r="G687" s="703"/>
      <c r="H687" s="211"/>
      <c r="I687" s="812">
        <f t="shared" si="147"/>
        <v>0</v>
      </c>
      <c r="J687" s="540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662"/>
    </row>
    <row r="688" spans="1:22" s="276" customFormat="1" ht="101.25" hidden="1" outlineLevel="1">
      <c r="A688" s="149">
        <v>610160</v>
      </c>
      <c r="B688" s="149"/>
      <c r="C688" s="149"/>
      <c r="D688" s="538" t="s">
        <v>419</v>
      </c>
      <c r="E688" s="489"/>
      <c r="F688" s="490"/>
      <c r="G688" s="709"/>
      <c r="H688" s="204"/>
      <c r="I688" s="801">
        <f t="shared" si="147"/>
        <v>0</v>
      </c>
      <c r="J688" s="153">
        <f>J689</f>
        <v>0</v>
      </c>
      <c r="K688" s="153">
        <f t="shared" ref="K688:U688" si="154">K689</f>
        <v>0</v>
      </c>
      <c r="L688" s="153">
        <f t="shared" si="154"/>
        <v>0</v>
      </c>
      <c r="M688" s="153">
        <f t="shared" si="154"/>
        <v>0</v>
      </c>
      <c r="N688" s="153">
        <f t="shared" si="154"/>
        <v>0</v>
      </c>
      <c r="O688" s="153">
        <f t="shared" si="154"/>
        <v>0</v>
      </c>
      <c r="P688" s="153">
        <f t="shared" si="154"/>
        <v>0</v>
      </c>
      <c r="Q688" s="153">
        <f t="shared" si="154"/>
        <v>0</v>
      </c>
      <c r="R688" s="153">
        <f t="shared" si="154"/>
        <v>0</v>
      </c>
      <c r="S688" s="153">
        <f t="shared" si="154"/>
        <v>0</v>
      </c>
      <c r="T688" s="153">
        <f t="shared" si="154"/>
        <v>0</v>
      </c>
      <c r="U688" s="153">
        <f t="shared" si="154"/>
        <v>0</v>
      </c>
      <c r="V688" s="644"/>
    </row>
    <row r="689" spans="1:22" s="87" customFormat="1" ht="61.5" hidden="1" outlineLevel="1">
      <c r="A689" s="524">
        <v>3110</v>
      </c>
      <c r="B689" s="524"/>
      <c r="C689" s="524"/>
      <c r="D689" s="539" t="s">
        <v>355</v>
      </c>
      <c r="E689" s="476"/>
      <c r="F689" s="477"/>
      <c r="G689" s="710"/>
      <c r="H689" s="208"/>
      <c r="I689" s="813">
        <f t="shared" si="147"/>
        <v>0</v>
      </c>
      <c r="J689" s="86">
        <f>SUM(J690:J691)</f>
        <v>0</v>
      </c>
      <c r="K689" s="86">
        <f t="shared" ref="K689:U689" si="155">SUM(K690:K691)</f>
        <v>0</v>
      </c>
      <c r="L689" s="86">
        <f t="shared" si="155"/>
        <v>0</v>
      </c>
      <c r="M689" s="86">
        <f t="shared" si="155"/>
        <v>0</v>
      </c>
      <c r="N689" s="86">
        <f t="shared" si="155"/>
        <v>0</v>
      </c>
      <c r="O689" s="86">
        <f t="shared" si="155"/>
        <v>0</v>
      </c>
      <c r="P689" s="86">
        <f t="shared" si="155"/>
        <v>0</v>
      </c>
      <c r="Q689" s="86">
        <f t="shared" si="155"/>
        <v>0</v>
      </c>
      <c r="R689" s="86">
        <f t="shared" si="155"/>
        <v>0</v>
      </c>
      <c r="S689" s="86">
        <f t="shared" si="155"/>
        <v>0</v>
      </c>
      <c r="T689" s="86">
        <f t="shared" si="155"/>
        <v>0</v>
      </c>
      <c r="U689" s="86">
        <f t="shared" si="155"/>
        <v>0</v>
      </c>
      <c r="V689" s="663"/>
    </row>
    <row r="690" spans="1:22" hidden="1" outlineLevel="1">
      <c r="A690" s="521"/>
      <c r="B690" s="521"/>
      <c r="C690" s="521"/>
      <c r="D690" s="523"/>
      <c r="E690" s="186"/>
      <c r="F690" s="187"/>
      <c r="G690" s="696"/>
      <c r="H690" s="270"/>
      <c r="I690" s="800">
        <f t="shared" si="147"/>
        <v>0</v>
      </c>
      <c r="J690" s="74"/>
      <c r="K690" s="74"/>
      <c r="L690" s="91"/>
      <c r="M690" s="74"/>
      <c r="N690" s="74"/>
      <c r="O690" s="74"/>
      <c r="P690" s="74"/>
      <c r="Q690" s="74"/>
      <c r="R690" s="74"/>
      <c r="S690" s="74"/>
      <c r="T690" s="74"/>
      <c r="U690" s="74"/>
      <c r="V690" s="643"/>
    </row>
    <row r="691" spans="1:22" hidden="1" outlineLevel="1">
      <c r="A691" s="521"/>
      <c r="B691" s="521"/>
      <c r="C691" s="521"/>
      <c r="D691" s="523"/>
      <c r="E691" s="147"/>
      <c r="F691" s="148"/>
      <c r="G691" s="688"/>
      <c r="H691" s="256"/>
      <c r="I691" s="800">
        <f t="shared" si="147"/>
        <v>0</v>
      </c>
      <c r="J691" s="540"/>
      <c r="K691" s="540"/>
      <c r="L691" s="91"/>
      <c r="M691" s="74"/>
      <c r="N691" s="74"/>
      <c r="O691" s="74"/>
      <c r="P691" s="74"/>
      <c r="Q691" s="74"/>
      <c r="R691" s="74"/>
      <c r="S691" s="74"/>
      <c r="T691" s="74"/>
      <c r="U691" s="74"/>
      <c r="V691" s="643"/>
    </row>
    <row r="692" spans="1:22" s="276" customFormat="1" ht="81" hidden="1" outlineLevel="1">
      <c r="A692" s="149">
        <v>615031</v>
      </c>
      <c r="B692" s="149"/>
      <c r="C692" s="149"/>
      <c r="D692" s="538" t="s">
        <v>444</v>
      </c>
      <c r="E692" s="541"/>
      <c r="F692" s="542"/>
      <c r="G692" s="773"/>
      <c r="H692" s="543"/>
      <c r="I692" s="801">
        <f t="shared" si="147"/>
        <v>0</v>
      </c>
      <c r="J692" s="153">
        <f>J693</f>
        <v>0</v>
      </c>
      <c r="K692" s="153">
        <f t="shared" ref="K692:U692" si="156">K693</f>
        <v>0</v>
      </c>
      <c r="L692" s="153">
        <f t="shared" si="156"/>
        <v>0</v>
      </c>
      <c r="M692" s="153">
        <f t="shared" si="156"/>
        <v>0</v>
      </c>
      <c r="N692" s="153">
        <f t="shared" si="156"/>
        <v>0</v>
      </c>
      <c r="O692" s="153">
        <f t="shared" si="156"/>
        <v>0</v>
      </c>
      <c r="P692" s="153">
        <f t="shared" si="156"/>
        <v>0</v>
      </c>
      <c r="Q692" s="153">
        <f t="shared" si="156"/>
        <v>0</v>
      </c>
      <c r="R692" s="153">
        <f t="shared" si="156"/>
        <v>0</v>
      </c>
      <c r="S692" s="153">
        <f t="shared" si="156"/>
        <v>0</v>
      </c>
      <c r="T692" s="153">
        <f t="shared" si="156"/>
        <v>0</v>
      </c>
      <c r="U692" s="153">
        <f t="shared" si="156"/>
        <v>0</v>
      </c>
      <c r="V692" s="644"/>
    </row>
    <row r="693" spans="1:22" s="87" customFormat="1" ht="41.25" hidden="1" outlineLevel="1">
      <c r="A693" s="524">
        <v>3132</v>
      </c>
      <c r="B693" s="524"/>
      <c r="C693" s="524"/>
      <c r="D693" s="480" t="s">
        <v>416</v>
      </c>
      <c r="E693" s="544"/>
      <c r="F693" s="545"/>
      <c r="G693" s="774"/>
      <c r="H693" s="546"/>
      <c r="I693" s="813">
        <f t="shared" si="147"/>
        <v>0</v>
      </c>
      <c r="J693" s="86">
        <f>SUM(J694:J696)</f>
        <v>0</v>
      </c>
      <c r="K693" s="86">
        <f t="shared" ref="K693:U693" si="157">SUM(K694:K696)</f>
        <v>0</v>
      </c>
      <c r="L693" s="86">
        <f t="shared" si="157"/>
        <v>0</v>
      </c>
      <c r="M693" s="86">
        <f t="shared" si="157"/>
        <v>0</v>
      </c>
      <c r="N693" s="86">
        <f t="shared" si="157"/>
        <v>0</v>
      </c>
      <c r="O693" s="86">
        <f t="shared" si="157"/>
        <v>0</v>
      </c>
      <c r="P693" s="86">
        <f t="shared" si="157"/>
        <v>0</v>
      </c>
      <c r="Q693" s="86">
        <f t="shared" si="157"/>
        <v>0</v>
      </c>
      <c r="R693" s="86">
        <f t="shared" si="157"/>
        <v>0</v>
      </c>
      <c r="S693" s="86">
        <f t="shared" si="157"/>
        <v>0</v>
      </c>
      <c r="T693" s="86">
        <f t="shared" si="157"/>
        <v>0</v>
      </c>
      <c r="U693" s="86">
        <f t="shared" si="157"/>
        <v>0</v>
      </c>
      <c r="V693" s="663"/>
    </row>
    <row r="694" spans="1:22" hidden="1" outlineLevel="1">
      <c r="A694" s="521"/>
      <c r="B694" s="521"/>
      <c r="C694" s="521"/>
      <c r="D694" s="523"/>
      <c r="E694" s="165"/>
      <c r="F694" s="166"/>
      <c r="G694" s="703"/>
      <c r="H694" s="211"/>
      <c r="I694" s="812">
        <f t="shared" si="147"/>
        <v>0</v>
      </c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662"/>
    </row>
    <row r="695" spans="1:22" hidden="1" outlineLevel="1">
      <c r="A695" s="521"/>
      <c r="B695" s="521"/>
      <c r="C695" s="521"/>
      <c r="D695" s="523"/>
      <c r="E695" s="451"/>
      <c r="F695" s="337"/>
      <c r="G695" s="750"/>
      <c r="H695" s="338"/>
      <c r="I695" s="812">
        <f t="shared" si="147"/>
        <v>0</v>
      </c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662"/>
    </row>
    <row r="696" spans="1:22" hidden="1" outlineLevel="1">
      <c r="A696" s="521"/>
      <c r="B696" s="521"/>
      <c r="C696" s="521"/>
      <c r="D696" s="523"/>
      <c r="E696" s="451"/>
      <c r="F696" s="337"/>
      <c r="G696" s="750"/>
      <c r="H696" s="338"/>
      <c r="I696" s="812">
        <f t="shared" si="147"/>
        <v>0</v>
      </c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662"/>
    </row>
    <row r="697" spans="1:22" s="144" customFormat="1" ht="60.75" outlineLevel="1">
      <c r="A697" s="15" t="s">
        <v>11</v>
      </c>
      <c r="B697" s="15" t="s">
        <v>12</v>
      </c>
      <c r="C697" s="15" t="s">
        <v>13</v>
      </c>
      <c r="D697" s="494" t="s">
        <v>14</v>
      </c>
      <c r="E697" s="547"/>
      <c r="F697" s="548"/>
      <c r="G697" s="775"/>
      <c r="H697" s="549"/>
      <c r="I697" s="782">
        <f t="shared" si="147"/>
        <v>28700</v>
      </c>
      <c r="J697" s="143">
        <f>J698</f>
        <v>0</v>
      </c>
      <c r="K697" s="143">
        <f t="shared" ref="K697:U697" si="158">K698</f>
        <v>0</v>
      </c>
      <c r="L697" s="143">
        <f t="shared" si="158"/>
        <v>28700</v>
      </c>
      <c r="M697" s="143">
        <f t="shared" si="158"/>
        <v>0</v>
      </c>
      <c r="N697" s="143">
        <f t="shared" si="158"/>
        <v>0</v>
      </c>
      <c r="O697" s="143">
        <f t="shared" si="158"/>
        <v>0</v>
      </c>
      <c r="P697" s="143">
        <f t="shared" si="158"/>
        <v>0</v>
      </c>
      <c r="Q697" s="143">
        <f t="shared" si="158"/>
        <v>0</v>
      </c>
      <c r="R697" s="143">
        <f t="shared" si="158"/>
        <v>0</v>
      </c>
      <c r="S697" s="143">
        <f t="shared" si="158"/>
        <v>0</v>
      </c>
      <c r="T697" s="143">
        <f t="shared" si="158"/>
        <v>0</v>
      </c>
      <c r="U697" s="143">
        <f t="shared" si="158"/>
        <v>0</v>
      </c>
      <c r="V697" s="636"/>
    </row>
    <row r="698" spans="1:22" s="29" customFormat="1" ht="61.5" outlineLevel="1">
      <c r="A698" s="23">
        <v>3110</v>
      </c>
      <c r="B698" s="23"/>
      <c r="C698" s="23"/>
      <c r="D698" s="495" t="s">
        <v>420</v>
      </c>
      <c r="E698" s="550"/>
      <c r="F698" s="551"/>
      <c r="G698" s="776"/>
      <c r="H698" s="552"/>
      <c r="I698" s="794">
        <f t="shared" si="147"/>
        <v>28700</v>
      </c>
      <c r="J698" s="28">
        <f>SUM(J699:J702)</f>
        <v>0</v>
      </c>
      <c r="K698" s="28">
        <f t="shared" ref="K698:U698" si="159">SUM(K699:K702)</f>
        <v>0</v>
      </c>
      <c r="L698" s="28">
        <f t="shared" si="159"/>
        <v>28700</v>
      </c>
      <c r="M698" s="28">
        <f t="shared" si="159"/>
        <v>0</v>
      </c>
      <c r="N698" s="28">
        <f t="shared" si="159"/>
        <v>0</v>
      </c>
      <c r="O698" s="28">
        <f t="shared" si="159"/>
        <v>0</v>
      </c>
      <c r="P698" s="28">
        <f t="shared" si="159"/>
        <v>0</v>
      </c>
      <c r="Q698" s="28">
        <f t="shared" si="159"/>
        <v>0</v>
      </c>
      <c r="R698" s="28">
        <f t="shared" si="159"/>
        <v>0</v>
      </c>
      <c r="S698" s="28">
        <f t="shared" si="159"/>
        <v>0</v>
      </c>
      <c r="T698" s="28">
        <f t="shared" si="159"/>
        <v>0</v>
      </c>
      <c r="U698" s="28">
        <f t="shared" si="159"/>
        <v>0</v>
      </c>
      <c r="V698" s="637"/>
    </row>
    <row r="699" spans="1:22" ht="37.5" outlineLevel="1">
      <c r="A699" s="521"/>
      <c r="B699" s="521"/>
      <c r="C699" s="521"/>
      <c r="D699" s="523"/>
      <c r="E699" s="131" t="s">
        <v>15</v>
      </c>
      <c r="F699" s="132"/>
      <c r="G699" s="696"/>
      <c r="H699" s="270"/>
      <c r="I699" s="812">
        <f t="shared" si="147"/>
        <v>21000</v>
      </c>
      <c r="J699" s="74"/>
      <c r="K699" s="74"/>
      <c r="L699" s="74">
        <v>21000</v>
      </c>
      <c r="M699" s="74"/>
      <c r="N699" s="74"/>
      <c r="O699" s="74"/>
      <c r="P699" s="74"/>
      <c r="Q699" s="74"/>
      <c r="R699" s="74"/>
      <c r="S699" s="74"/>
      <c r="T699" s="74"/>
      <c r="U699" s="74"/>
      <c r="V699" s="662"/>
    </row>
    <row r="700" spans="1:22" ht="37.5" outlineLevel="1">
      <c r="A700" s="521"/>
      <c r="B700" s="521"/>
      <c r="C700" s="521"/>
      <c r="D700" s="523"/>
      <c r="E700" s="475" t="s">
        <v>16</v>
      </c>
      <c r="F700" s="132"/>
      <c r="G700" s="694"/>
      <c r="H700" s="250"/>
      <c r="I700" s="812">
        <f t="shared" si="147"/>
        <v>7700</v>
      </c>
      <c r="J700" s="74"/>
      <c r="K700" s="74"/>
      <c r="L700" s="74">
        <v>7700</v>
      </c>
      <c r="M700" s="74"/>
      <c r="N700" s="74"/>
      <c r="O700" s="74"/>
      <c r="P700" s="74"/>
      <c r="Q700" s="74"/>
      <c r="R700" s="74"/>
      <c r="S700" s="74"/>
      <c r="T700" s="74"/>
      <c r="U700" s="74"/>
      <c r="V700" s="662"/>
    </row>
    <row r="701" spans="1:22" hidden="1" outlineLevel="1">
      <c r="A701" s="521"/>
      <c r="B701" s="521"/>
      <c r="C701" s="521"/>
      <c r="D701" s="523"/>
      <c r="E701" s="147"/>
      <c r="F701" s="148"/>
      <c r="G701" s="688"/>
      <c r="H701" s="256"/>
      <c r="I701" s="812">
        <f t="shared" si="147"/>
        <v>0</v>
      </c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662"/>
    </row>
    <row r="702" spans="1:22" hidden="1" outlineLevel="1">
      <c r="A702" s="521"/>
      <c r="B702" s="521"/>
      <c r="C702" s="521"/>
      <c r="D702" s="523"/>
      <c r="E702" s="147"/>
      <c r="F702" s="148"/>
      <c r="G702" s="688"/>
      <c r="H702" s="256"/>
      <c r="I702" s="812">
        <f t="shared" si="147"/>
        <v>0</v>
      </c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662"/>
    </row>
    <row r="703" spans="1:22" s="20" customFormat="1" ht="40.5" outlineLevel="1">
      <c r="A703" s="15" t="s">
        <v>17</v>
      </c>
      <c r="B703" s="15" t="s">
        <v>194</v>
      </c>
      <c r="C703" s="15" t="s">
        <v>150</v>
      </c>
      <c r="D703" s="553" t="s">
        <v>18</v>
      </c>
      <c r="E703" s="554"/>
      <c r="F703" s="324"/>
      <c r="G703" s="777"/>
      <c r="H703" s="325"/>
      <c r="I703" s="782">
        <f t="shared" si="147"/>
        <v>11106851</v>
      </c>
      <c r="J703" s="19">
        <f>J704</f>
        <v>57000</v>
      </c>
      <c r="K703" s="19">
        <f t="shared" ref="K703:U703" si="160">K704</f>
        <v>160000</v>
      </c>
      <c r="L703" s="19">
        <f t="shared" si="160"/>
        <v>6534365</v>
      </c>
      <c r="M703" s="19">
        <f t="shared" si="160"/>
        <v>4355486</v>
      </c>
      <c r="N703" s="19">
        <f t="shared" si="160"/>
        <v>0</v>
      </c>
      <c r="O703" s="19">
        <f t="shared" si="160"/>
        <v>0</v>
      </c>
      <c r="P703" s="19">
        <f t="shared" si="160"/>
        <v>0</v>
      </c>
      <c r="Q703" s="19">
        <f t="shared" si="160"/>
        <v>0</v>
      </c>
      <c r="R703" s="19">
        <f t="shared" si="160"/>
        <v>0</v>
      </c>
      <c r="S703" s="19">
        <f t="shared" si="160"/>
        <v>0</v>
      </c>
      <c r="T703" s="19">
        <f t="shared" si="160"/>
        <v>0</v>
      </c>
      <c r="U703" s="19">
        <f t="shared" si="160"/>
        <v>0</v>
      </c>
      <c r="V703" s="636"/>
    </row>
    <row r="704" spans="1:22" s="61" customFormat="1" ht="41.25" outlineLevel="1">
      <c r="A704" s="55">
        <v>3132</v>
      </c>
      <c r="B704" s="55"/>
      <c r="C704" s="55"/>
      <c r="D704" s="495" t="s">
        <v>152</v>
      </c>
      <c r="E704" s="57"/>
      <c r="F704" s="58"/>
      <c r="G704" s="679"/>
      <c r="H704" s="361"/>
      <c r="I704" s="780">
        <f t="shared" si="147"/>
        <v>11106851</v>
      </c>
      <c r="J704" s="60">
        <f>SUM(J705:J738)</f>
        <v>57000</v>
      </c>
      <c r="K704" s="60">
        <f t="shared" ref="K704:U704" si="161">SUM(K705:K738)</f>
        <v>160000</v>
      </c>
      <c r="L704" s="60">
        <f t="shared" si="161"/>
        <v>6534365</v>
      </c>
      <c r="M704" s="60">
        <f t="shared" si="161"/>
        <v>4355486</v>
      </c>
      <c r="N704" s="60">
        <f t="shared" si="161"/>
        <v>0</v>
      </c>
      <c r="O704" s="60">
        <f t="shared" si="161"/>
        <v>0</v>
      </c>
      <c r="P704" s="60">
        <f t="shared" si="161"/>
        <v>0</v>
      </c>
      <c r="Q704" s="60">
        <f t="shared" si="161"/>
        <v>0</v>
      </c>
      <c r="R704" s="60">
        <f t="shared" si="161"/>
        <v>0</v>
      </c>
      <c r="S704" s="60">
        <f t="shared" si="161"/>
        <v>0</v>
      </c>
      <c r="T704" s="60">
        <f t="shared" si="161"/>
        <v>0</v>
      </c>
      <c r="U704" s="60">
        <f t="shared" si="161"/>
        <v>0</v>
      </c>
      <c r="V704" s="639"/>
    </row>
    <row r="705" spans="1:22" s="67" customFormat="1" ht="114.75" customHeight="1" outlineLevel="1">
      <c r="A705" s="233"/>
      <c r="B705" s="233"/>
      <c r="C705" s="233"/>
      <c r="D705" s="510"/>
      <c r="E705" s="131" t="s">
        <v>19</v>
      </c>
      <c r="F705" s="132">
        <v>2020</v>
      </c>
      <c r="G705" s="696">
        <v>190000</v>
      </c>
      <c r="H705" s="840">
        <v>0</v>
      </c>
      <c r="I705" s="799">
        <f t="shared" si="147"/>
        <v>57000</v>
      </c>
      <c r="J705" s="130">
        <v>57000</v>
      </c>
      <c r="K705" s="130"/>
      <c r="L705" s="130"/>
      <c r="M705" s="130"/>
      <c r="N705" s="513"/>
      <c r="O705" s="130"/>
      <c r="P705" s="130"/>
      <c r="Q705" s="130"/>
      <c r="R705" s="435"/>
      <c r="S705" s="66"/>
      <c r="T705" s="66"/>
      <c r="U705" s="66"/>
      <c r="V705" s="630">
        <v>100</v>
      </c>
    </row>
    <row r="706" spans="1:22" s="67" customFormat="1" ht="75" outlineLevel="1">
      <c r="A706" s="233"/>
      <c r="B706" s="233"/>
      <c r="C706" s="233"/>
      <c r="D706" s="510"/>
      <c r="E706" s="131" t="s">
        <v>20</v>
      </c>
      <c r="F706" s="132">
        <v>2020</v>
      </c>
      <c r="G706" s="696">
        <v>406657</v>
      </c>
      <c r="H706" s="840">
        <v>0</v>
      </c>
      <c r="I706" s="799">
        <f t="shared" si="147"/>
        <v>406657</v>
      </c>
      <c r="J706" s="130"/>
      <c r="K706" s="130"/>
      <c r="L706" s="130">
        <v>406657</v>
      </c>
      <c r="M706" s="130"/>
      <c r="N706" s="513"/>
      <c r="O706" s="130"/>
      <c r="P706" s="130"/>
      <c r="Q706" s="130"/>
      <c r="R706" s="435"/>
      <c r="S706" s="66"/>
      <c r="T706" s="66"/>
      <c r="U706" s="66"/>
      <c r="V706" s="630">
        <v>100</v>
      </c>
    </row>
    <row r="707" spans="1:22" s="67" customFormat="1" ht="56.25" outlineLevel="1">
      <c r="A707" s="233"/>
      <c r="B707" s="233"/>
      <c r="C707" s="233"/>
      <c r="D707" s="510"/>
      <c r="E707" s="131" t="s">
        <v>21</v>
      </c>
      <c r="F707" s="132">
        <v>2020</v>
      </c>
      <c r="G707" s="696">
        <v>160000</v>
      </c>
      <c r="H707" s="840">
        <v>0</v>
      </c>
      <c r="I707" s="799">
        <f t="shared" si="147"/>
        <v>160000</v>
      </c>
      <c r="J707" s="130"/>
      <c r="K707" s="130">
        <v>160000</v>
      </c>
      <c r="L707" s="130"/>
      <c r="M707" s="130"/>
      <c r="N707" s="513"/>
      <c r="O707" s="130"/>
      <c r="P707" s="130"/>
      <c r="Q707" s="130"/>
      <c r="R707" s="435"/>
      <c r="S707" s="66"/>
      <c r="T707" s="66"/>
      <c r="U707" s="66"/>
      <c r="V707" s="630">
        <v>100</v>
      </c>
    </row>
    <row r="708" spans="1:22" s="67" customFormat="1" ht="93.75" customHeight="1" outlineLevel="1">
      <c r="A708" s="233"/>
      <c r="B708" s="233"/>
      <c r="C708" s="233"/>
      <c r="D708" s="510"/>
      <c r="E708" s="131" t="s">
        <v>22</v>
      </c>
      <c r="F708" s="132">
        <v>2020</v>
      </c>
      <c r="G708" s="696">
        <v>350000</v>
      </c>
      <c r="H708" s="840">
        <v>0</v>
      </c>
      <c r="I708" s="799">
        <f t="shared" si="147"/>
        <v>350000</v>
      </c>
      <c r="J708" s="130"/>
      <c r="K708" s="130"/>
      <c r="L708" s="130">
        <v>350000</v>
      </c>
      <c r="M708" s="130"/>
      <c r="N708" s="513"/>
      <c r="O708" s="130"/>
      <c r="P708" s="130"/>
      <c r="Q708" s="130"/>
      <c r="R708" s="435"/>
      <c r="S708" s="66"/>
      <c r="T708" s="66"/>
      <c r="U708" s="66"/>
      <c r="V708" s="630">
        <v>100</v>
      </c>
    </row>
    <row r="709" spans="1:22" s="67" customFormat="1" ht="93.75" customHeight="1" outlineLevel="1">
      <c r="A709" s="233"/>
      <c r="B709" s="233"/>
      <c r="C709" s="233"/>
      <c r="D709" s="510"/>
      <c r="E709" s="131" t="s">
        <v>23</v>
      </c>
      <c r="F709" s="132">
        <v>2020</v>
      </c>
      <c r="G709" s="696">
        <v>300000</v>
      </c>
      <c r="H709" s="840">
        <v>0</v>
      </c>
      <c r="I709" s="799">
        <f t="shared" si="147"/>
        <v>300000</v>
      </c>
      <c r="J709" s="130"/>
      <c r="K709" s="130"/>
      <c r="L709" s="130">
        <v>300000</v>
      </c>
      <c r="M709" s="130"/>
      <c r="N709" s="513"/>
      <c r="O709" s="130"/>
      <c r="P709" s="130"/>
      <c r="Q709" s="130"/>
      <c r="R709" s="435"/>
      <c r="S709" s="66"/>
      <c r="T709" s="66"/>
      <c r="U709" s="66"/>
      <c r="V709" s="630">
        <v>100</v>
      </c>
    </row>
    <row r="710" spans="1:22" s="67" customFormat="1" ht="93.75" customHeight="1" outlineLevel="1">
      <c r="A710" s="233"/>
      <c r="B710" s="233"/>
      <c r="C710" s="233"/>
      <c r="D710" s="510"/>
      <c r="E710" s="131" t="s">
        <v>24</v>
      </c>
      <c r="F710" s="132">
        <v>2020</v>
      </c>
      <c r="G710" s="696">
        <v>350000</v>
      </c>
      <c r="H710" s="840">
        <v>0</v>
      </c>
      <c r="I710" s="799">
        <f t="shared" si="147"/>
        <v>350000</v>
      </c>
      <c r="J710" s="130"/>
      <c r="K710" s="130"/>
      <c r="L710" s="130">
        <v>350000</v>
      </c>
      <c r="M710" s="130"/>
      <c r="N710" s="513"/>
      <c r="O710" s="130"/>
      <c r="P710" s="130"/>
      <c r="Q710" s="130"/>
      <c r="R710" s="435"/>
      <c r="S710" s="66"/>
      <c r="T710" s="66"/>
      <c r="U710" s="66"/>
      <c r="V710" s="630">
        <v>100</v>
      </c>
    </row>
    <row r="711" spans="1:22" s="67" customFormat="1" ht="93.75" customHeight="1" outlineLevel="1">
      <c r="A711" s="233"/>
      <c r="B711" s="233"/>
      <c r="C711" s="233"/>
      <c r="D711" s="510"/>
      <c r="E711" s="131" t="s">
        <v>25</v>
      </c>
      <c r="F711" s="132">
        <v>2020</v>
      </c>
      <c r="G711" s="696">
        <v>350000</v>
      </c>
      <c r="H711" s="840">
        <v>0</v>
      </c>
      <c r="I711" s="799">
        <f t="shared" si="147"/>
        <v>350000</v>
      </c>
      <c r="J711" s="130"/>
      <c r="K711" s="130"/>
      <c r="L711" s="130">
        <v>350000</v>
      </c>
      <c r="M711" s="130"/>
      <c r="N711" s="513"/>
      <c r="O711" s="130"/>
      <c r="P711" s="130"/>
      <c r="Q711" s="130"/>
      <c r="R711" s="435"/>
      <c r="S711" s="66"/>
      <c r="T711" s="66"/>
      <c r="U711" s="66"/>
      <c r="V711" s="630">
        <v>100</v>
      </c>
    </row>
    <row r="712" spans="1:22" s="67" customFormat="1" ht="93.75" customHeight="1" outlineLevel="1">
      <c r="A712" s="233"/>
      <c r="B712" s="233"/>
      <c r="C712" s="233"/>
      <c r="D712" s="510"/>
      <c r="E712" s="131" t="s">
        <v>26</v>
      </c>
      <c r="F712" s="132">
        <v>2020</v>
      </c>
      <c r="G712" s="696">
        <v>200000</v>
      </c>
      <c r="H712" s="840">
        <v>0</v>
      </c>
      <c r="I712" s="799">
        <f t="shared" si="147"/>
        <v>200000</v>
      </c>
      <c r="J712" s="130"/>
      <c r="K712" s="130"/>
      <c r="L712" s="130">
        <v>200000</v>
      </c>
      <c r="M712" s="130"/>
      <c r="N712" s="513"/>
      <c r="O712" s="130"/>
      <c r="P712" s="130"/>
      <c r="Q712" s="130"/>
      <c r="R712" s="435"/>
      <c r="S712" s="66"/>
      <c r="T712" s="66"/>
      <c r="U712" s="66"/>
      <c r="V712" s="630">
        <v>100</v>
      </c>
    </row>
    <row r="713" spans="1:22" s="67" customFormat="1" ht="93.75" customHeight="1" outlineLevel="1">
      <c r="A713" s="233"/>
      <c r="B713" s="233"/>
      <c r="C713" s="233"/>
      <c r="D713" s="510"/>
      <c r="E713" s="131" t="s">
        <v>27</v>
      </c>
      <c r="F713" s="132">
        <v>2020</v>
      </c>
      <c r="G713" s="696">
        <v>250000</v>
      </c>
      <c r="H713" s="840">
        <v>0</v>
      </c>
      <c r="I713" s="799">
        <f t="shared" si="147"/>
        <v>250000</v>
      </c>
      <c r="J713" s="130"/>
      <c r="K713" s="130"/>
      <c r="L713" s="130">
        <v>250000</v>
      </c>
      <c r="M713" s="130"/>
      <c r="N713" s="513"/>
      <c r="O713" s="130"/>
      <c r="P713" s="130"/>
      <c r="Q713" s="130"/>
      <c r="R713" s="435"/>
      <c r="S713" s="66"/>
      <c r="T713" s="66"/>
      <c r="U713" s="66"/>
      <c r="V713" s="630">
        <v>100</v>
      </c>
    </row>
    <row r="714" spans="1:22" s="67" customFormat="1" ht="93.75" customHeight="1" outlineLevel="1">
      <c r="A714" s="233"/>
      <c r="B714" s="233"/>
      <c r="C714" s="233"/>
      <c r="D714" s="510"/>
      <c r="E714" s="131" t="s">
        <v>28</v>
      </c>
      <c r="F714" s="132">
        <v>2020</v>
      </c>
      <c r="G714" s="696">
        <v>220000</v>
      </c>
      <c r="H714" s="840">
        <v>0</v>
      </c>
      <c r="I714" s="799">
        <f t="shared" si="147"/>
        <v>220000</v>
      </c>
      <c r="J714" s="130"/>
      <c r="K714" s="130"/>
      <c r="L714" s="130">
        <v>220000</v>
      </c>
      <c r="M714" s="130"/>
      <c r="N714" s="513"/>
      <c r="O714" s="130"/>
      <c r="P714" s="130"/>
      <c r="Q714" s="130"/>
      <c r="R714" s="435"/>
      <c r="S714" s="66"/>
      <c r="T714" s="66"/>
      <c r="U714" s="66"/>
      <c r="V714" s="630">
        <v>100</v>
      </c>
    </row>
    <row r="715" spans="1:22" s="67" customFormat="1" ht="75" outlineLevel="1">
      <c r="A715" s="233"/>
      <c r="B715" s="233"/>
      <c r="C715" s="233"/>
      <c r="D715" s="510"/>
      <c r="E715" s="131" t="s">
        <v>29</v>
      </c>
      <c r="F715" s="132">
        <v>2020</v>
      </c>
      <c r="G715" s="696">
        <v>350000</v>
      </c>
      <c r="H715" s="840">
        <v>0</v>
      </c>
      <c r="I715" s="799">
        <f t="shared" si="147"/>
        <v>350000</v>
      </c>
      <c r="J715" s="130"/>
      <c r="K715" s="130"/>
      <c r="L715" s="130">
        <v>350000</v>
      </c>
      <c r="M715" s="130"/>
      <c r="N715" s="513"/>
      <c r="O715" s="130"/>
      <c r="P715" s="130"/>
      <c r="Q715" s="130"/>
      <c r="R715" s="435"/>
      <c r="S715" s="66"/>
      <c r="T715" s="66"/>
      <c r="U715" s="66"/>
      <c r="V715" s="630">
        <v>100</v>
      </c>
    </row>
    <row r="716" spans="1:22" s="67" customFormat="1" ht="75" outlineLevel="1">
      <c r="A716" s="233"/>
      <c r="B716" s="233"/>
      <c r="C716" s="233"/>
      <c r="D716" s="510"/>
      <c r="E716" s="131" t="s">
        <v>30</v>
      </c>
      <c r="F716" s="132">
        <v>2020</v>
      </c>
      <c r="G716" s="696">
        <v>350000</v>
      </c>
      <c r="H716" s="840">
        <v>0</v>
      </c>
      <c r="I716" s="799">
        <f t="shared" si="147"/>
        <v>350000</v>
      </c>
      <c r="J716" s="130"/>
      <c r="K716" s="130"/>
      <c r="L716" s="130">
        <v>350000</v>
      </c>
      <c r="M716" s="130"/>
      <c r="N716" s="513"/>
      <c r="O716" s="130"/>
      <c r="P716" s="130"/>
      <c r="Q716" s="130"/>
      <c r="R716" s="435"/>
      <c r="S716" s="66"/>
      <c r="T716" s="66"/>
      <c r="U716" s="66"/>
      <c r="V716" s="630">
        <v>100</v>
      </c>
    </row>
    <row r="717" spans="1:22" s="67" customFormat="1" ht="75" outlineLevel="1">
      <c r="A717" s="233"/>
      <c r="B717" s="233"/>
      <c r="C717" s="233"/>
      <c r="D717" s="510"/>
      <c r="E717" s="131" t="s">
        <v>31</v>
      </c>
      <c r="F717" s="132">
        <v>2020</v>
      </c>
      <c r="G717" s="696">
        <v>450000</v>
      </c>
      <c r="H717" s="840">
        <v>0</v>
      </c>
      <c r="I717" s="799">
        <f t="shared" si="147"/>
        <v>450000</v>
      </c>
      <c r="J717" s="130"/>
      <c r="K717" s="130"/>
      <c r="L717" s="130">
        <v>450000</v>
      </c>
      <c r="M717" s="130"/>
      <c r="N717" s="513"/>
      <c r="O717" s="130"/>
      <c r="P717" s="130"/>
      <c r="Q717" s="130"/>
      <c r="R717" s="435"/>
      <c r="S717" s="66"/>
      <c r="T717" s="66"/>
      <c r="U717" s="66"/>
      <c r="V717" s="630">
        <v>100</v>
      </c>
    </row>
    <row r="718" spans="1:22" s="67" customFormat="1" ht="75" outlineLevel="1">
      <c r="A718" s="233"/>
      <c r="B718" s="233"/>
      <c r="C718" s="233"/>
      <c r="D718" s="510"/>
      <c r="E718" s="131" t="s">
        <v>32</v>
      </c>
      <c r="F718" s="132">
        <v>2020</v>
      </c>
      <c r="G718" s="696">
        <v>480000</v>
      </c>
      <c r="H718" s="840">
        <v>0</v>
      </c>
      <c r="I718" s="799">
        <f t="shared" si="147"/>
        <v>480000</v>
      </c>
      <c r="J718" s="130"/>
      <c r="K718" s="130"/>
      <c r="L718" s="130">
        <v>480000</v>
      </c>
      <c r="M718" s="130"/>
      <c r="N718" s="513"/>
      <c r="O718" s="130"/>
      <c r="P718" s="130"/>
      <c r="Q718" s="130"/>
      <c r="R718" s="435"/>
      <c r="S718" s="66"/>
      <c r="T718" s="66"/>
      <c r="U718" s="66"/>
      <c r="V718" s="630">
        <v>100</v>
      </c>
    </row>
    <row r="719" spans="1:22" s="67" customFormat="1" ht="56.25" outlineLevel="1">
      <c r="A719" s="233"/>
      <c r="B719" s="233"/>
      <c r="C719" s="233"/>
      <c r="D719" s="510"/>
      <c r="E719" s="131" t="s">
        <v>33</v>
      </c>
      <c r="F719" s="132">
        <v>2020</v>
      </c>
      <c r="G719" s="696">
        <v>500000</v>
      </c>
      <c r="H719" s="840">
        <v>0</v>
      </c>
      <c r="I719" s="799">
        <f t="shared" si="147"/>
        <v>500000</v>
      </c>
      <c r="J719" s="130"/>
      <c r="K719" s="130"/>
      <c r="L719" s="130">
        <v>500000</v>
      </c>
      <c r="M719" s="130"/>
      <c r="N719" s="513"/>
      <c r="O719" s="130"/>
      <c r="P719" s="130"/>
      <c r="Q719" s="130"/>
      <c r="R719" s="435"/>
      <c r="S719" s="66"/>
      <c r="T719" s="66"/>
      <c r="U719" s="66"/>
      <c r="V719" s="630">
        <v>100</v>
      </c>
    </row>
    <row r="720" spans="1:22" s="67" customFormat="1" ht="75" outlineLevel="1">
      <c r="A720" s="233"/>
      <c r="B720" s="233"/>
      <c r="C720" s="233"/>
      <c r="D720" s="510"/>
      <c r="E720" s="131" t="s">
        <v>34</v>
      </c>
      <c r="F720" s="132">
        <v>2020</v>
      </c>
      <c r="G720" s="696">
        <v>350000</v>
      </c>
      <c r="H720" s="840">
        <v>0</v>
      </c>
      <c r="I720" s="799">
        <f t="shared" ref="I720:I738" si="162">J720+K720+L720+M720+N720+O720+P720+Q720+R720+S720+T720+U720</f>
        <v>350000</v>
      </c>
      <c r="J720" s="130"/>
      <c r="K720" s="130"/>
      <c r="L720" s="130">
        <v>350000</v>
      </c>
      <c r="M720" s="130"/>
      <c r="N720" s="513"/>
      <c r="O720" s="130"/>
      <c r="P720" s="130"/>
      <c r="Q720" s="130"/>
      <c r="R720" s="435"/>
      <c r="S720" s="66"/>
      <c r="T720" s="66"/>
      <c r="U720" s="66"/>
      <c r="V720" s="630">
        <v>100</v>
      </c>
    </row>
    <row r="721" spans="1:22" s="67" customFormat="1" ht="60" customHeight="1" outlineLevel="1">
      <c r="A721" s="233"/>
      <c r="B721" s="233"/>
      <c r="C721" s="233"/>
      <c r="D721" s="510"/>
      <c r="E721" s="131" t="s">
        <v>35</v>
      </c>
      <c r="F721" s="132">
        <v>2020</v>
      </c>
      <c r="G721" s="696">
        <v>400000</v>
      </c>
      <c r="H721" s="840">
        <v>0</v>
      </c>
      <c r="I721" s="799">
        <f t="shared" si="162"/>
        <v>400000</v>
      </c>
      <c r="J721" s="130"/>
      <c r="K721" s="130"/>
      <c r="L721" s="130">
        <v>400000</v>
      </c>
      <c r="M721" s="130"/>
      <c r="N721" s="513"/>
      <c r="O721" s="130"/>
      <c r="P721" s="130"/>
      <c r="Q721" s="130"/>
      <c r="R721" s="435"/>
      <c r="S721" s="66"/>
      <c r="T721" s="66"/>
      <c r="U721" s="66"/>
      <c r="V721" s="630">
        <v>100</v>
      </c>
    </row>
    <row r="722" spans="1:22" s="67" customFormat="1" ht="93.75" outlineLevel="1">
      <c r="A722" s="233"/>
      <c r="B722" s="233"/>
      <c r="C722" s="233"/>
      <c r="D722" s="510"/>
      <c r="E722" s="131" t="s">
        <v>36</v>
      </c>
      <c r="F722" s="132">
        <v>2020</v>
      </c>
      <c r="G722" s="696">
        <v>827708</v>
      </c>
      <c r="H722" s="840">
        <v>0</v>
      </c>
      <c r="I722" s="799">
        <f t="shared" si="162"/>
        <v>827708</v>
      </c>
      <c r="J722" s="130"/>
      <c r="K722" s="130"/>
      <c r="L722" s="130">
        <v>827708</v>
      </c>
      <c r="M722" s="130"/>
      <c r="N722" s="513"/>
      <c r="O722" s="130"/>
      <c r="P722" s="130"/>
      <c r="Q722" s="130"/>
      <c r="R722" s="435"/>
      <c r="S722" s="66"/>
      <c r="T722" s="66"/>
      <c r="U722" s="66"/>
      <c r="V722" s="630">
        <v>100</v>
      </c>
    </row>
    <row r="723" spans="1:22" s="67" customFormat="1" ht="59.25" customHeight="1" outlineLevel="1">
      <c r="A723" s="233"/>
      <c r="B723" s="233"/>
      <c r="C723" s="233"/>
      <c r="D723" s="510"/>
      <c r="E723" s="131" t="s">
        <v>37</v>
      </c>
      <c r="F723" s="132">
        <v>2020</v>
      </c>
      <c r="G723" s="696">
        <v>400000</v>
      </c>
      <c r="H723" s="840">
        <v>0</v>
      </c>
      <c r="I723" s="799">
        <f t="shared" si="162"/>
        <v>400000</v>
      </c>
      <c r="J723" s="130"/>
      <c r="K723" s="130"/>
      <c r="L723" s="130">
        <v>400000</v>
      </c>
      <c r="M723" s="130"/>
      <c r="N723" s="513"/>
      <c r="O723" s="130"/>
      <c r="P723" s="130"/>
      <c r="Q723" s="130"/>
      <c r="R723" s="435"/>
      <c r="S723" s="66"/>
      <c r="T723" s="66"/>
      <c r="U723" s="66"/>
      <c r="V723" s="630">
        <v>100</v>
      </c>
    </row>
    <row r="724" spans="1:22" s="67" customFormat="1" ht="84.75" customHeight="1" outlineLevel="1">
      <c r="A724" s="233"/>
      <c r="B724" s="233"/>
      <c r="C724" s="233"/>
      <c r="D724" s="510"/>
      <c r="E724" s="131" t="s">
        <v>38</v>
      </c>
      <c r="F724" s="132">
        <v>2020</v>
      </c>
      <c r="G724" s="696">
        <v>299000</v>
      </c>
      <c r="H724" s="840">
        <v>0</v>
      </c>
      <c r="I724" s="799">
        <f t="shared" si="162"/>
        <v>299000</v>
      </c>
      <c r="J724" s="130"/>
      <c r="K724" s="130"/>
      <c r="L724" s="130"/>
      <c r="M724" s="130">
        <v>299000</v>
      </c>
      <c r="N724" s="513"/>
      <c r="O724" s="130"/>
      <c r="P724" s="130"/>
      <c r="Q724" s="130"/>
      <c r="R724" s="435"/>
      <c r="S724" s="66"/>
      <c r="T724" s="66"/>
      <c r="U724" s="66"/>
      <c r="V724" s="630">
        <v>100</v>
      </c>
    </row>
    <row r="725" spans="1:22" s="67" customFormat="1" ht="95.25" outlineLevel="1">
      <c r="A725" s="233"/>
      <c r="B725" s="233"/>
      <c r="C725" s="233"/>
      <c r="D725" s="510"/>
      <c r="E725" s="131" t="s">
        <v>39</v>
      </c>
      <c r="F725" s="132">
        <v>2020</v>
      </c>
      <c r="G725" s="696">
        <v>299000</v>
      </c>
      <c r="H725" s="840">
        <v>0</v>
      </c>
      <c r="I725" s="799">
        <f t="shared" si="162"/>
        <v>299000</v>
      </c>
      <c r="J725" s="130"/>
      <c r="K725" s="130"/>
      <c r="L725" s="130"/>
      <c r="M725" s="130">
        <v>299000</v>
      </c>
      <c r="N725" s="513"/>
      <c r="O725" s="130"/>
      <c r="P725" s="130"/>
      <c r="Q725" s="130"/>
      <c r="R725" s="435"/>
      <c r="S725" s="66"/>
      <c r="T725" s="66"/>
      <c r="U725" s="66"/>
      <c r="V725" s="630">
        <v>100</v>
      </c>
    </row>
    <row r="726" spans="1:22" s="67" customFormat="1" ht="83.25" customHeight="1" outlineLevel="1">
      <c r="A726" s="233"/>
      <c r="B726" s="233"/>
      <c r="C726" s="233"/>
      <c r="D726" s="510"/>
      <c r="E726" s="131" t="s">
        <v>40</v>
      </c>
      <c r="F726" s="132">
        <v>2020</v>
      </c>
      <c r="G726" s="696">
        <v>299000</v>
      </c>
      <c r="H726" s="840">
        <v>0</v>
      </c>
      <c r="I726" s="799">
        <f t="shared" si="162"/>
        <v>299000</v>
      </c>
      <c r="J726" s="130"/>
      <c r="K726" s="130"/>
      <c r="L726" s="130"/>
      <c r="M726" s="130">
        <v>299000</v>
      </c>
      <c r="N726" s="513"/>
      <c r="O726" s="130"/>
      <c r="P726" s="130"/>
      <c r="Q726" s="130"/>
      <c r="R726" s="435"/>
      <c r="S726" s="66"/>
      <c r="T726" s="66"/>
      <c r="U726" s="66"/>
      <c r="V726" s="630">
        <v>100</v>
      </c>
    </row>
    <row r="727" spans="1:22" s="67" customFormat="1" ht="96" outlineLevel="1">
      <c r="A727" s="233"/>
      <c r="B727" s="233"/>
      <c r="C727" s="233"/>
      <c r="D727" s="510"/>
      <c r="E727" s="131" t="s">
        <v>41</v>
      </c>
      <c r="F727" s="132">
        <v>2020</v>
      </c>
      <c r="G727" s="696">
        <v>299000</v>
      </c>
      <c r="H727" s="840">
        <v>0</v>
      </c>
      <c r="I727" s="799">
        <f t="shared" si="162"/>
        <v>299000</v>
      </c>
      <c r="J727" s="130"/>
      <c r="K727" s="130"/>
      <c r="L727" s="130"/>
      <c r="M727" s="130">
        <v>299000</v>
      </c>
      <c r="N727" s="513"/>
      <c r="O727" s="130"/>
      <c r="P727" s="130"/>
      <c r="Q727" s="130"/>
      <c r="R727" s="435"/>
      <c r="S727" s="66"/>
      <c r="T727" s="66"/>
      <c r="U727" s="66"/>
      <c r="V727" s="630">
        <v>100</v>
      </c>
    </row>
    <row r="728" spans="1:22" s="67" customFormat="1" ht="76.5" outlineLevel="1">
      <c r="A728" s="233"/>
      <c r="B728" s="233"/>
      <c r="C728" s="233"/>
      <c r="D728" s="510"/>
      <c r="E728" s="131" t="s">
        <v>42</v>
      </c>
      <c r="F728" s="132">
        <v>2020</v>
      </c>
      <c r="G728" s="696">
        <v>360000</v>
      </c>
      <c r="H728" s="840">
        <v>0</v>
      </c>
      <c r="I728" s="799">
        <f t="shared" si="162"/>
        <v>360000</v>
      </c>
      <c r="J728" s="130"/>
      <c r="K728" s="130"/>
      <c r="L728" s="130"/>
      <c r="M728" s="130">
        <v>360000</v>
      </c>
      <c r="N728" s="513"/>
      <c r="O728" s="130"/>
      <c r="P728" s="130"/>
      <c r="Q728" s="130"/>
      <c r="R728" s="435"/>
      <c r="S728" s="66"/>
      <c r="T728" s="66"/>
      <c r="U728" s="66"/>
      <c r="V728" s="630">
        <v>100</v>
      </c>
    </row>
    <row r="729" spans="1:22" s="67" customFormat="1" ht="96" outlineLevel="1">
      <c r="A729" s="233"/>
      <c r="B729" s="233"/>
      <c r="C729" s="233"/>
      <c r="D729" s="510"/>
      <c r="E729" s="131" t="s">
        <v>43</v>
      </c>
      <c r="F729" s="132">
        <v>2020</v>
      </c>
      <c r="G729" s="696">
        <v>299000</v>
      </c>
      <c r="H729" s="840">
        <v>0</v>
      </c>
      <c r="I729" s="799">
        <f t="shared" si="162"/>
        <v>299000</v>
      </c>
      <c r="J729" s="130"/>
      <c r="K729" s="130"/>
      <c r="L729" s="130"/>
      <c r="M729" s="130">
        <v>299000</v>
      </c>
      <c r="N729" s="513"/>
      <c r="O729" s="130"/>
      <c r="P729" s="130"/>
      <c r="Q729" s="130"/>
      <c r="R729" s="435"/>
      <c r="S729" s="66"/>
      <c r="T729" s="66"/>
      <c r="U729" s="66"/>
      <c r="V729" s="630">
        <v>100</v>
      </c>
    </row>
    <row r="730" spans="1:22" s="67" customFormat="1" ht="96" outlineLevel="1">
      <c r="A730" s="233"/>
      <c r="B730" s="233"/>
      <c r="C730" s="233"/>
      <c r="D730" s="510"/>
      <c r="E730" s="131" t="s">
        <v>44</v>
      </c>
      <c r="F730" s="132">
        <v>2020</v>
      </c>
      <c r="G730" s="696">
        <v>299000</v>
      </c>
      <c r="H730" s="840">
        <v>0</v>
      </c>
      <c r="I730" s="799">
        <f t="shared" si="162"/>
        <v>299000</v>
      </c>
      <c r="J730" s="130"/>
      <c r="K730" s="130"/>
      <c r="L730" s="130"/>
      <c r="M730" s="130">
        <v>299000</v>
      </c>
      <c r="N730" s="513"/>
      <c r="O730" s="130"/>
      <c r="P730" s="130"/>
      <c r="Q730" s="130"/>
      <c r="R730" s="435"/>
      <c r="S730" s="66"/>
      <c r="T730" s="66"/>
      <c r="U730" s="66"/>
      <c r="V730" s="630">
        <v>100</v>
      </c>
    </row>
    <row r="731" spans="1:22" s="67" customFormat="1" ht="96" outlineLevel="1">
      <c r="A731" s="233"/>
      <c r="B731" s="233"/>
      <c r="C731" s="233"/>
      <c r="D731" s="510"/>
      <c r="E731" s="131" t="s">
        <v>45</v>
      </c>
      <c r="F731" s="132">
        <v>2020</v>
      </c>
      <c r="G731" s="696">
        <v>299000</v>
      </c>
      <c r="H731" s="840">
        <v>0</v>
      </c>
      <c r="I731" s="799">
        <f t="shared" si="162"/>
        <v>299000</v>
      </c>
      <c r="J731" s="130"/>
      <c r="K731" s="130"/>
      <c r="L731" s="130"/>
      <c r="M731" s="130">
        <v>299000</v>
      </c>
      <c r="N731" s="513"/>
      <c r="O731" s="130"/>
      <c r="P731" s="130"/>
      <c r="Q731" s="130"/>
      <c r="R731" s="435"/>
      <c r="S731" s="66"/>
      <c r="T731" s="66"/>
      <c r="U731" s="66"/>
      <c r="V731" s="630">
        <v>100</v>
      </c>
    </row>
    <row r="732" spans="1:22" s="67" customFormat="1" ht="95.25" outlineLevel="1">
      <c r="A732" s="233"/>
      <c r="B732" s="233"/>
      <c r="C732" s="233"/>
      <c r="D732" s="510"/>
      <c r="E732" s="131" t="s">
        <v>46</v>
      </c>
      <c r="F732" s="132">
        <v>2020</v>
      </c>
      <c r="G732" s="696">
        <v>290000</v>
      </c>
      <c r="H732" s="840">
        <v>0</v>
      </c>
      <c r="I732" s="799">
        <f t="shared" si="162"/>
        <v>290000</v>
      </c>
      <c r="J732" s="130"/>
      <c r="K732" s="130"/>
      <c r="L732" s="130"/>
      <c r="M732" s="130">
        <v>290000</v>
      </c>
      <c r="N732" s="513"/>
      <c r="O732" s="130"/>
      <c r="P732" s="130"/>
      <c r="Q732" s="130"/>
      <c r="R732" s="435"/>
      <c r="S732" s="66"/>
      <c r="T732" s="66"/>
      <c r="U732" s="66"/>
      <c r="V732" s="630">
        <v>100</v>
      </c>
    </row>
    <row r="733" spans="1:22" s="67" customFormat="1" ht="96" outlineLevel="1">
      <c r="A733" s="233"/>
      <c r="B733" s="233"/>
      <c r="C733" s="233"/>
      <c r="D733" s="510"/>
      <c r="E733" s="131" t="s">
        <v>47</v>
      </c>
      <c r="F733" s="132">
        <v>2020</v>
      </c>
      <c r="G733" s="696">
        <v>299000</v>
      </c>
      <c r="H733" s="840">
        <v>0</v>
      </c>
      <c r="I733" s="799">
        <f t="shared" si="162"/>
        <v>299000</v>
      </c>
      <c r="J733" s="130"/>
      <c r="K733" s="130"/>
      <c r="L733" s="130"/>
      <c r="M733" s="130">
        <v>299000</v>
      </c>
      <c r="N733" s="513"/>
      <c r="O733" s="130"/>
      <c r="P733" s="130"/>
      <c r="Q733" s="130"/>
      <c r="R733" s="435"/>
      <c r="S733" s="66"/>
      <c r="T733" s="66"/>
      <c r="U733" s="66"/>
      <c r="V733" s="630">
        <v>100</v>
      </c>
    </row>
    <row r="734" spans="1:22" s="67" customFormat="1" ht="81.75" customHeight="1" outlineLevel="1">
      <c r="A734" s="233"/>
      <c r="B734" s="233"/>
      <c r="C734" s="233"/>
      <c r="D734" s="510"/>
      <c r="E734" s="131" t="s">
        <v>48</v>
      </c>
      <c r="F734" s="132">
        <v>2020</v>
      </c>
      <c r="G734" s="696">
        <v>299000</v>
      </c>
      <c r="H734" s="840">
        <v>0</v>
      </c>
      <c r="I734" s="799">
        <f t="shared" si="162"/>
        <v>299000</v>
      </c>
      <c r="J734" s="130"/>
      <c r="K734" s="130"/>
      <c r="L734" s="130"/>
      <c r="M734" s="130">
        <v>299000</v>
      </c>
      <c r="N734" s="513"/>
      <c r="O734" s="130"/>
      <c r="P734" s="130"/>
      <c r="Q734" s="130"/>
      <c r="R734" s="435"/>
      <c r="S734" s="66"/>
      <c r="T734" s="66"/>
      <c r="U734" s="66"/>
      <c r="V734" s="630">
        <v>100</v>
      </c>
    </row>
    <row r="735" spans="1:22" s="67" customFormat="1" ht="96" outlineLevel="1">
      <c r="A735" s="233"/>
      <c r="B735" s="233"/>
      <c r="C735" s="233"/>
      <c r="D735" s="510"/>
      <c r="E735" s="131" t="s">
        <v>49</v>
      </c>
      <c r="F735" s="132">
        <v>2020</v>
      </c>
      <c r="G735" s="696">
        <v>114830</v>
      </c>
      <c r="H735" s="840">
        <v>0</v>
      </c>
      <c r="I735" s="799">
        <f t="shared" si="162"/>
        <v>114830</v>
      </c>
      <c r="J735" s="130"/>
      <c r="K735" s="130"/>
      <c r="L735" s="130"/>
      <c r="M735" s="130">
        <v>114830</v>
      </c>
      <c r="N735" s="513"/>
      <c r="O735" s="130"/>
      <c r="P735" s="130"/>
      <c r="Q735" s="130"/>
      <c r="R735" s="435"/>
      <c r="S735" s="66"/>
      <c r="T735" s="66"/>
      <c r="U735" s="66"/>
      <c r="V735" s="630">
        <v>100</v>
      </c>
    </row>
    <row r="736" spans="1:22" s="67" customFormat="1" ht="115.5" outlineLevel="1">
      <c r="A736" s="233"/>
      <c r="B736" s="233"/>
      <c r="C736" s="233"/>
      <c r="D736" s="510"/>
      <c r="E736" s="131" t="s">
        <v>50</v>
      </c>
      <c r="F736" s="132">
        <v>2020</v>
      </c>
      <c r="G736" s="696">
        <v>299000</v>
      </c>
      <c r="H736" s="840">
        <v>0</v>
      </c>
      <c r="I736" s="799">
        <f t="shared" si="162"/>
        <v>299000</v>
      </c>
      <c r="J736" s="130"/>
      <c r="K736" s="130"/>
      <c r="L736" s="130"/>
      <c r="M736" s="130">
        <v>299000</v>
      </c>
      <c r="N736" s="513"/>
      <c r="O736" s="130"/>
      <c r="P736" s="130"/>
      <c r="Q736" s="130"/>
      <c r="R736" s="435"/>
      <c r="S736" s="66"/>
      <c r="T736" s="66"/>
      <c r="U736" s="66"/>
      <c r="V736" s="630">
        <v>100</v>
      </c>
    </row>
    <row r="737" spans="1:22" s="67" customFormat="1" ht="172.5" outlineLevel="1">
      <c r="A737" s="233"/>
      <c r="B737" s="233"/>
      <c r="C737" s="233"/>
      <c r="D737" s="510"/>
      <c r="E737" s="131" t="s">
        <v>51</v>
      </c>
      <c r="F737" s="132">
        <v>2020</v>
      </c>
      <c r="G737" s="696">
        <v>244700</v>
      </c>
      <c r="H737" s="840">
        <v>0</v>
      </c>
      <c r="I737" s="799">
        <f t="shared" si="162"/>
        <v>244700</v>
      </c>
      <c r="J737" s="130"/>
      <c r="K737" s="130"/>
      <c r="L737" s="130"/>
      <c r="M737" s="130">
        <v>244700</v>
      </c>
      <c r="N737" s="513"/>
      <c r="O737" s="130"/>
      <c r="P737" s="130"/>
      <c r="Q737" s="130"/>
      <c r="R737" s="435"/>
      <c r="S737" s="66"/>
      <c r="T737" s="66"/>
      <c r="U737" s="66"/>
      <c r="V737" s="630">
        <v>100</v>
      </c>
    </row>
    <row r="738" spans="1:22" s="67" customFormat="1" ht="115.5" outlineLevel="1">
      <c r="A738" s="233"/>
      <c r="B738" s="233"/>
      <c r="C738" s="233"/>
      <c r="D738" s="510"/>
      <c r="E738" s="131" t="s">
        <v>52</v>
      </c>
      <c r="F738" s="132">
        <v>2020</v>
      </c>
      <c r="G738" s="696">
        <v>355956</v>
      </c>
      <c r="H738" s="840">
        <v>0</v>
      </c>
      <c r="I738" s="799">
        <f t="shared" si="162"/>
        <v>355956</v>
      </c>
      <c r="J738" s="130"/>
      <c r="K738" s="130"/>
      <c r="L738" s="130"/>
      <c r="M738" s="130">
        <v>355956</v>
      </c>
      <c r="N738" s="513"/>
      <c r="O738" s="130"/>
      <c r="P738" s="130"/>
      <c r="Q738" s="130"/>
      <c r="R738" s="435"/>
      <c r="S738" s="66"/>
      <c r="T738" s="66"/>
      <c r="U738" s="66"/>
      <c r="V738" s="630">
        <v>100</v>
      </c>
    </row>
    <row r="739" spans="1:22" s="144" customFormat="1" ht="114" customHeight="1">
      <c r="A739" s="15" t="s">
        <v>53</v>
      </c>
      <c r="B739" s="15"/>
      <c r="C739" s="15"/>
      <c r="D739" s="865" t="s">
        <v>120</v>
      </c>
      <c r="E739" s="323"/>
      <c r="F739" s="324"/>
      <c r="G739" s="735"/>
      <c r="H739" s="325"/>
      <c r="I739" s="782">
        <f>+J739+K739+L739+M739+N739+O739+P739+Q739+R739+S739+T739+U739</f>
        <v>901874</v>
      </c>
      <c r="J739" s="143">
        <f>J740+J745+J756+J764+J787+J803+J808</f>
        <v>0</v>
      </c>
      <c r="K739" s="143">
        <f t="shared" ref="K739:U739" si="163">K740+K745+K756+K764+K787+K803+K808</f>
        <v>0</v>
      </c>
      <c r="L739" s="143">
        <f t="shared" si="163"/>
        <v>901874</v>
      </c>
      <c r="M739" s="143">
        <f t="shared" si="163"/>
        <v>0</v>
      </c>
      <c r="N739" s="143">
        <f t="shared" si="163"/>
        <v>0</v>
      </c>
      <c r="O739" s="143">
        <f t="shared" si="163"/>
        <v>0</v>
      </c>
      <c r="P739" s="143">
        <f t="shared" si="163"/>
        <v>0</v>
      </c>
      <c r="Q739" s="143">
        <f t="shared" si="163"/>
        <v>0</v>
      </c>
      <c r="R739" s="143">
        <f t="shared" si="163"/>
        <v>0</v>
      </c>
      <c r="S739" s="143">
        <f t="shared" si="163"/>
        <v>0</v>
      </c>
      <c r="T739" s="143">
        <f t="shared" si="163"/>
        <v>0</v>
      </c>
      <c r="U739" s="143">
        <f t="shared" si="163"/>
        <v>0</v>
      </c>
      <c r="V739" s="636"/>
    </row>
    <row r="740" spans="1:22" s="144" customFormat="1" ht="121.5" hidden="1" outlineLevel="1">
      <c r="A740" s="15" t="s">
        <v>54</v>
      </c>
      <c r="B740" s="15"/>
      <c r="C740" s="15"/>
      <c r="D740" s="293" t="s">
        <v>55</v>
      </c>
      <c r="E740" s="323"/>
      <c r="F740" s="324"/>
      <c r="G740" s="735"/>
      <c r="H740" s="325"/>
      <c r="I740" s="782">
        <f t="shared" ref="I740:I803" si="164">J740+K740+L740+M740+N740+O740+P740+Q740+R740+S740+T740+U740</f>
        <v>0</v>
      </c>
      <c r="J740" s="143">
        <f>J741</f>
        <v>0</v>
      </c>
      <c r="K740" s="143">
        <f t="shared" ref="K740:U740" si="165">K741</f>
        <v>0</v>
      </c>
      <c r="L740" s="143">
        <f t="shared" si="165"/>
        <v>0</v>
      </c>
      <c r="M740" s="143">
        <f t="shared" si="165"/>
        <v>0</v>
      </c>
      <c r="N740" s="143">
        <f t="shared" si="165"/>
        <v>0</v>
      </c>
      <c r="O740" s="143">
        <f t="shared" si="165"/>
        <v>0</v>
      </c>
      <c r="P740" s="143">
        <f t="shared" si="165"/>
        <v>0</v>
      </c>
      <c r="Q740" s="143">
        <f t="shared" si="165"/>
        <v>0</v>
      </c>
      <c r="R740" s="143">
        <f t="shared" si="165"/>
        <v>0</v>
      </c>
      <c r="S740" s="143">
        <f t="shared" si="165"/>
        <v>0</v>
      </c>
      <c r="T740" s="143">
        <f t="shared" si="165"/>
        <v>0</v>
      </c>
      <c r="U740" s="143">
        <f t="shared" si="165"/>
        <v>0</v>
      </c>
      <c r="V740" s="636"/>
    </row>
    <row r="741" spans="1:22" s="29" customFormat="1" ht="60.75" hidden="1" outlineLevel="1">
      <c r="A741" s="23">
        <v>3110</v>
      </c>
      <c r="B741" s="23"/>
      <c r="C741" s="23"/>
      <c r="D741" s="24" t="s">
        <v>420</v>
      </c>
      <c r="E741" s="555"/>
      <c r="F741" s="108"/>
      <c r="G741" s="778"/>
      <c r="H741" s="498"/>
      <c r="I741" s="794">
        <f t="shared" si="164"/>
        <v>0</v>
      </c>
      <c r="J741" s="28">
        <f>SUM(J742:J744)</f>
        <v>0</v>
      </c>
      <c r="K741" s="28">
        <f t="shared" ref="K741:U741" si="166">SUM(K742:K744)</f>
        <v>0</v>
      </c>
      <c r="L741" s="28">
        <f t="shared" si="166"/>
        <v>0</v>
      </c>
      <c r="M741" s="28">
        <f t="shared" si="166"/>
        <v>0</v>
      </c>
      <c r="N741" s="28">
        <f t="shared" si="166"/>
        <v>0</v>
      </c>
      <c r="O741" s="28">
        <f t="shared" si="166"/>
        <v>0</v>
      </c>
      <c r="P741" s="28">
        <f t="shared" si="166"/>
        <v>0</v>
      </c>
      <c r="Q741" s="28">
        <f t="shared" si="166"/>
        <v>0</v>
      </c>
      <c r="R741" s="28">
        <f t="shared" si="166"/>
        <v>0</v>
      </c>
      <c r="S741" s="28">
        <f t="shared" si="166"/>
        <v>0</v>
      </c>
      <c r="T741" s="28">
        <f t="shared" si="166"/>
        <v>0</v>
      </c>
      <c r="U741" s="28">
        <f t="shared" si="166"/>
        <v>0</v>
      </c>
      <c r="V741" s="637"/>
    </row>
    <row r="742" spans="1:22" s="36" customFormat="1" hidden="1" outlineLevel="1">
      <c r="A742" s="15"/>
      <c r="B742" s="15"/>
      <c r="C742" s="15"/>
      <c r="D742" s="31"/>
      <c r="E742" s="507"/>
      <c r="F742" s="508"/>
      <c r="G742" s="675"/>
      <c r="H742" s="316"/>
      <c r="I742" s="795">
        <f t="shared" si="164"/>
        <v>0</v>
      </c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638"/>
    </row>
    <row r="743" spans="1:22" s="36" customFormat="1" hidden="1" outlineLevel="1">
      <c r="A743" s="15"/>
      <c r="B743" s="15"/>
      <c r="C743" s="15"/>
      <c r="D743" s="31"/>
      <c r="E743" s="556"/>
      <c r="F743" s="557"/>
      <c r="G743" s="678"/>
      <c r="H743" s="499"/>
      <c r="I743" s="795">
        <f t="shared" si="164"/>
        <v>0</v>
      </c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638"/>
    </row>
    <row r="744" spans="1:22" s="36" customFormat="1" hidden="1" outlineLevel="1">
      <c r="A744" s="15"/>
      <c r="B744" s="15"/>
      <c r="C744" s="15"/>
      <c r="D744" s="31"/>
      <c r="E744" s="37"/>
      <c r="F744" s="33"/>
      <c r="G744" s="675"/>
      <c r="H744" s="316"/>
      <c r="I744" s="795">
        <f t="shared" si="164"/>
        <v>0</v>
      </c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638"/>
    </row>
    <row r="745" spans="1:22" s="20" customFormat="1" ht="112.5" customHeight="1" outlineLevel="1">
      <c r="A745" s="15">
        <v>1014060</v>
      </c>
      <c r="B745" s="15" t="s">
        <v>56</v>
      </c>
      <c r="C745" s="15" t="s">
        <v>57</v>
      </c>
      <c r="D745" s="293" t="s">
        <v>58</v>
      </c>
      <c r="E745" s="323"/>
      <c r="F745" s="324"/>
      <c r="G745" s="735"/>
      <c r="H745" s="325"/>
      <c r="I745" s="782">
        <f t="shared" si="164"/>
        <v>532340</v>
      </c>
      <c r="J745" s="19">
        <f>J746+J754</f>
        <v>0</v>
      </c>
      <c r="K745" s="19">
        <f t="shared" ref="K745:U745" si="167">K746+K754</f>
        <v>0</v>
      </c>
      <c r="L745" s="19">
        <f t="shared" si="167"/>
        <v>532340</v>
      </c>
      <c r="M745" s="19">
        <f t="shared" si="167"/>
        <v>0</v>
      </c>
      <c r="N745" s="19">
        <f t="shared" si="167"/>
        <v>0</v>
      </c>
      <c r="O745" s="19">
        <f t="shared" si="167"/>
        <v>0</v>
      </c>
      <c r="P745" s="19">
        <f t="shared" si="167"/>
        <v>0</v>
      </c>
      <c r="Q745" s="19">
        <f t="shared" si="167"/>
        <v>0</v>
      </c>
      <c r="R745" s="19">
        <f t="shared" si="167"/>
        <v>0</v>
      </c>
      <c r="S745" s="19">
        <f t="shared" si="167"/>
        <v>0</v>
      </c>
      <c r="T745" s="19">
        <f t="shared" si="167"/>
        <v>0</v>
      </c>
      <c r="U745" s="19">
        <f t="shared" si="167"/>
        <v>0</v>
      </c>
      <c r="V745" s="636"/>
    </row>
    <row r="746" spans="1:22" s="61" customFormat="1" ht="61.5" outlineLevel="1">
      <c r="A746" s="55">
        <v>3110</v>
      </c>
      <c r="B746" s="55"/>
      <c r="C746" s="55"/>
      <c r="D746" s="24" t="s">
        <v>420</v>
      </c>
      <c r="E746" s="360"/>
      <c r="F746" s="58"/>
      <c r="G746" s="743"/>
      <c r="H746" s="361"/>
      <c r="I746" s="780">
        <f t="shared" si="164"/>
        <v>532340</v>
      </c>
      <c r="J746" s="60">
        <f>SUM(J747:J753)</f>
        <v>0</v>
      </c>
      <c r="K746" s="60">
        <f t="shared" ref="K746:U746" si="168">SUM(K747:K753)</f>
        <v>0</v>
      </c>
      <c r="L746" s="60">
        <f t="shared" si="168"/>
        <v>532340</v>
      </c>
      <c r="M746" s="60">
        <f t="shared" si="168"/>
        <v>0</v>
      </c>
      <c r="N746" s="60">
        <f t="shared" si="168"/>
        <v>0</v>
      </c>
      <c r="O746" s="60">
        <f t="shared" si="168"/>
        <v>0</v>
      </c>
      <c r="P746" s="60">
        <f t="shared" si="168"/>
        <v>0</v>
      </c>
      <c r="Q746" s="60">
        <f t="shared" si="168"/>
        <v>0</v>
      </c>
      <c r="R746" s="60">
        <f t="shared" si="168"/>
        <v>0</v>
      </c>
      <c r="S746" s="60">
        <f t="shared" si="168"/>
        <v>0</v>
      </c>
      <c r="T746" s="60">
        <f t="shared" si="168"/>
        <v>0</v>
      </c>
      <c r="U746" s="60">
        <f t="shared" si="168"/>
        <v>0</v>
      </c>
      <c r="V746" s="639"/>
    </row>
    <row r="747" spans="1:22" s="67" customFormat="1" ht="37.5" outlineLevel="1">
      <c r="A747" s="362"/>
      <c r="B747" s="362"/>
      <c r="C747" s="362"/>
      <c r="D747" s="456"/>
      <c r="E747" s="131" t="s">
        <v>59</v>
      </c>
      <c r="F747" s="132"/>
      <c r="G747" s="696"/>
      <c r="H747" s="270"/>
      <c r="I747" s="810">
        <f t="shared" si="164"/>
        <v>48000</v>
      </c>
      <c r="J747" s="222"/>
      <c r="K747" s="66"/>
      <c r="L747" s="222">
        <v>48000</v>
      </c>
      <c r="M747" s="222"/>
      <c r="N747" s="222"/>
      <c r="O747" s="222"/>
      <c r="P747" s="222"/>
      <c r="Q747" s="222"/>
      <c r="R747" s="222"/>
      <c r="S747" s="222"/>
      <c r="T747" s="222"/>
      <c r="U747" s="222"/>
      <c r="V747" s="658"/>
    </row>
    <row r="748" spans="1:22" s="67" customFormat="1" outlineLevel="1">
      <c r="A748" s="362"/>
      <c r="B748" s="362"/>
      <c r="C748" s="362"/>
      <c r="D748" s="456"/>
      <c r="E748" s="532" t="s">
        <v>60</v>
      </c>
      <c r="F748" s="187"/>
      <c r="G748" s="696"/>
      <c r="H748" s="371"/>
      <c r="I748" s="810">
        <f t="shared" si="164"/>
        <v>484340</v>
      </c>
      <c r="J748" s="222"/>
      <c r="K748" s="222"/>
      <c r="L748" s="222">
        <v>484340</v>
      </c>
      <c r="M748" s="222"/>
      <c r="N748" s="222"/>
      <c r="O748" s="222"/>
      <c r="P748" s="222"/>
      <c r="Q748" s="222"/>
      <c r="R748" s="222"/>
      <c r="S748" s="222"/>
      <c r="T748" s="222"/>
      <c r="U748" s="222"/>
      <c r="V748" s="658"/>
    </row>
    <row r="749" spans="1:22" hidden="1" outlineLevel="1">
      <c r="A749" s="521"/>
      <c r="B749" s="521"/>
      <c r="C749" s="521"/>
      <c r="D749" s="523"/>
      <c r="E749" s="426"/>
      <c r="F749" s="427"/>
      <c r="G749" s="722"/>
      <c r="H749" s="262"/>
      <c r="I749" s="812">
        <f t="shared" si="164"/>
        <v>0</v>
      </c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662"/>
    </row>
    <row r="750" spans="1:22" hidden="1" outlineLevel="1">
      <c r="A750" s="521"/>
      <c r="B750" s="521"/>
      <c r="C750" s="521"/>
      <c r="D750" s="523"/>
      <c r="E750" s="265"/>
      <c r="F750" s="266"/>
      <c r="G750" s="682"/>
      <c r="H750" s="197"/>
      <c r="I750" s="812">
        <f t="shared" si="164"/>
        <v>0</v>
      </c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662"/>
    </row>
    <row r="751" spans="1:22" hidden="1" outlineLevel="1">
      <c r="A751" s="521"/>
      <c r="B751" s="521"/>
      <c r="C751" s="521"/>
      <c r="D751" s="523"/>
      <c r="E751" s="95"/>
      <c r="F751" s="96"/>
      <c r="G751" s="688"/>
      <c r="H751" s="256"/>
      <c r="I751" s="812">
        <f t="shared" si="164"/>
        <v>0</v>
      </c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662"/>
    </row>
    <row r="752" spans="1:22" hidden="1" outlineLevel="1">
      <c r="A752" s="521"/>
      <c r="B752" s="521"/>
      <c r="C752" s="521"/>
      <c r="D752" s="523"/>
      <c r="E752" s="95"/>
      <c r="F752" s="96"/>
      <c r="G752" s="688"/>
      <c r="H752" s="256"/>
      <c r="I752" s="812">
        <f t="shared" si="164"/>
        <v>0</v>
      </c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662"/>
    </row>
    <row r="753" spans="1:22" hidden="1" outlineLevel="1">
      <c r="A753" s="521"/>
      <c r="B753" s="521"/>
      <c r="C753" s="521"/>
      <c r="D753" s="523"/>
      <c r="E753" s="397"/>
      <c r="F753" s="369"/>
      <c r="G753" s="750"/>
      <c r="H753" s="338"/>
      <c r="I753" s="812">
        <f t="shared" si="164"/>
        <v>0</v>
      </c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662"/>
    </row>
    <row r="754" spans="1:22" s="87" customFormat="1" ht="40.5" hidden="1" outlineLevel="1">
      <c r="A754" s="524">
        <v>3132</v>
      </c>
      <c r="B754" s="524"/>
      <c r="C754" s="524"/>
      <c r="D754" s="82" t="s">
        <v>327</v>
      </c>
      <c r="E754" s="440"/>
      <c r="F754" s="441"/>
      <c r="G754" s="759"/>
      <c r="H754" s="442"/>
      <c r="I754" s="813">
        <f t="shared" si="164"/>
        <v>0</v>
      </c>
      <c r="J754" s="86">
        <f>SUM(J755)</f>
        <v>0</v>
      </c>
      <c r="K754" s="86">
        <f t="shared" ref="K754:U754" si="169">SUM(K755)</f>
        <v>0</v>
      </c>
      <c r="L754" s="86">
        <f t="shared" si="169"/>
        <v>0</v>
      </c>
      <c r="M754" s="86">
        <f t="shared" si="169"/>
        <v>0</v>
      </c>
      <c r="N754" s="86">
        <f t="shared" si="169"/>
        <v>0</v>
      </c>
      <c r="O754" s="86">
        <f t="shared" si="169"/>
        <v>0</v>
      </c>
      <c r="P754" s="86">
        <f t="shared" si="169"/>
        <v>0</v>
      </c>
      <c r="Q754" s="86">
        <f t="shared" si="169"/>
        <v>0</v>
      </c>
      <c r="R754" s="86">
        <f t="shared" si="169"/>
        <v>0</v>
      </c>
      <c r="S754" s="86">
        <f t="shared" si="169"/>
        <v>0</v>
      </c>
      <c r="T754" s="86">
        <f t="shared" si="169"/>
        <v>0</v>
      </c>
      <c r="U754" s="86">
        <f t="shared" si="169"/>
        <v>0</v>
      </c>
      <c r="V754" s="663"/>
    </row>
    <row r="755" spans="1:22" hidden="1" outlineLevel="1">
      <c r="A755" s="521"/>
      <c r="B755" s="521"/>
      <c r="C755" s="521"/>
      <c r="D755" s="523"/>
      <c r="E755" s="95"/>
      <c r="F755" s="96"/>
      <c r="G755" s="688"/>
      <c r="H755" s="256"/>
      <c r="I755" s="812">
        <f t="shared" si="164"/>
        <v>0</v>
      </c>
      <c r="J755" s="558"/>
      <c r="K755" s="449"/>
      <c r="L755" s="536"/>
      <c r="M755" s="558"/>
      <c r="N755" s="449"/>
      <c r="O755" s="74"/>
      <c r="P755" s="74"/>
      <c r="Q755" s="74"/>
      <c r="R755" s="74"/>
      <c r="S755" s="74"/>
      <c r="T755" s="74"/>
      <c r="U755" s="74"/>
      <c r="V755" s="662"/>
    </row>
    <row r="756" spans="1:22" s="20" customFormat="1" ht="45" customHeight="1" outlineLevel="1">
      <c r="A756" s="15">
        <v>1014030</v>
      </c>
      <c r="B756" s="15" t="s">
        <v>61</v>
      </c>
      <c r="C756" s="15" t="s">
        <v>62</v>
      </c>
      <c r="D756" s="559" t="s">
        <v>63</v>
      </c>
      <c r="E756" s="554"/>
      <c r="F756" s="324"/>
      <c r="G756" s="777"/>
      <c r="H756" s="325"/>
      <c r="I756" s="782">
        <f t="shared" si="164"/>
        <v>369534</v>
      </c>
      <c r="J756" s="19">
        <f>J757+J761</f>
        <v>0</v>
      </c>
      <c r="K756" s="19">
        <f t="shared" ref="K756:U756" si="170">K757+K761</f>
        <v>0</v>
      </c>
      <c r="L756" s="19">
        <f t="shared" si="170"/>
        <v>369534</v>
      </c>
      <c r="M756" s="19">
        <f t="shared" si="170"/>
        <v>0</v>
      </c>
      <c r="N756" s="19">
        <f t="shared" si="170"/>
        <v>0</v>
      </c>
      <c r="O756" s="19">
        <f t="shared" si="170"/>
        <v>0</v>
      </c>
      <c r="P756" s="19">
        <f t="shared" si="170"/>
        <v>0</v>
      </c>
      <c r="Q756" s="19">
        <f t="shared" si="170"/>
        <v>0</v>
      </c>
      <c r="R756" s="19">
        <f t="shared" si="170"/>
        <v>0</v>
      </c>
      <c r="S756" s="19">
        <f t="shared" si="170"/>
        <v>0</v>
      </c>
      <c r="T756" s="19">
        <f t="shared" si="170"/>
        <v>0</v>
      </c>
      <c r="U756" s="19">
        <f t="shared" si="170"/>
        <v>0</v>
      </c>
      <c r="V756" s="636"/>
    </row>
    <row r="757" spans="1:22" s="61" customFormat="1" ht="61.5" outlineLevel="1">
      <c r="A757" s="55">
        <v>3110</v>
      </c>
      <c r="B757" s="55"/>
      <c r="C757" s="55"/>
      <c r="D757" s="24" t="s">
        <v>420</v>
      </c>
      <c r="E757" s="57"/>
      <c r="F757" s="58"/>
      <c r="G757" s="679"/>
      <c r="H757" s="361"/>
      <c r="I757" s="780">
        <f t="shared" si="164"/>
        <v>369534</v>
      </c>
      <c r="J757" s="60">
        <f>SUM(J758:J760)</f>
        <v>0</v>
      </c>
      <c r="K757" s="60">
        <f t="shared" ref="K757:U757" si="171">SUM(K758:K760)</f>
        <v>0</v>
      </c>
      <c r="L757" s="60">
        <f t="shared" si="171"/>
        <v>369534</v>
      </c>
      <c r="M757" s="60">
        <f t="shared" si="171"/>
        <v>0</v>
      </c>
      <c r="N757" s="60">
        <f t="shared" si="171"/>
        <v>0</v>
      </c>
      <c r="O757" s="60">
        <f t="shared" si="171"/>
        <v>0</v>
      </c>
      <c r="P757" s="60">
        <f t="shared" si="171"/>
        <v>0</v>
      </c>
      <c r="Q757" s="60">
        <f t="shared" si="171"/>
        <v>0</v>
      </c>
      <c r="R757" s="60">
        <f t="shared" si="171"/>
        <v>0</v>
      </c>
      <c r="S757" s="60">
        <f t="shared" si="171"/>
        <v>0</v>
      </c>
      <c r="T757" s="60">
        <f t="shared" si="171"/>
        <v>0</v>
      </c>
      <c r="U757" s="60">
        <f t="shared" si="171"/>
        <v>0</v>
      </c>
      <c r="V757" s="639"/>
    </row>
    <row r="758" spans="1:22" s="67" customFormat="1" ht="37.5" outlineLevel="1">
      <c r="A758" s="560"/>
      <c r="B758" s="560"/>
      <c r="C758" s="560"/>
      <c r="D758" s="456"/>
      <c r="E758" s="131" t="s">
        <v>59</v>
      </c>
      <c r="F758" s="132"/>
      <c r="G758" s="696"/>
      <c r="H758" s="270"/>
      <c r="I758" s="810">
        <f t="shared" si="164"/>
        <v>369534</v>
      </c>
      <c r="J758" s="130"/>
      <c r="K758" s="130"/>
      <c r="L758" s="130">
        <v>369534</v>
      </c>
      <c r="M758" s="66"/>
      <c r="N758" s="222"/>
      <c r="O758" s="222"/>
      <c r="P758" s="222"/>
      <c r="Q758" s="222"/>
      <c r="R758" s="222"/>
      <c r="S758" s="222"/>
      <c r="T758" s="222"/>
      <c r="U758" s="222"/>
      <c r="V758" s="658"/>
    </row>
    <row r="759" spans="1:22" hidden="1" outlineLevel="1">
      <c r="A759" s="350"/>
      <c r="B759" s="350"/>
      <c r="C759" s="350"/>
      <c r="D759" s="457"/>
      <c r="E759" s="379"/>
      <c r="F759" s="380"/>
      <c r="G759" s="703"/>
      <c r="H759" s="211"/>
      <c r="I759" s="800">
        <f t="shared" si="164"/>
        <v>0</v>
      </c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643"/>
    </row>
    <row r="760" spans="1:22" hidden="1" outlineLevel="1">
      <c r="A760" s="350"/>
      <c r="B760" s="350"/>
      <c r="C760" s="350"/>
      <c r="D760" s="457"/>
      <c r="E760" s="426"/>
      <c r="F760" s="427"/>
      <c r="G760" s="722"/>
      <c r="H760" s="262"/>
      <c r="I760" s="800">
        <f t="shared" si="164"/>
        <v>0</v>
      </c>
      <c r="J760" s="146"/>
      <c r="K760" s="146"/>
      <c r="L760" s="146"/>
      <c r="M760" s="146"/>
      <c r="N760" s="146"/>
      <c r="O760" s="146"/>
      <c r="P760" s="146"/>
      <c r="Q760" s="146"/>
      <c r="R760" s="146"/>
      <c r="S760" s="146"/>
      <c r="T760" s="146"/>
      <c r="U760" s="146"/>
      <c r="V760" s="643"/>
    </row>
    <row r="761" spans="1:22" s="87" customFormat="1" ht="40.5" hidden="1" outlineLevel="1">
      <c r="A761" s="277">
        <v>3132</v>
      </c>
      <c r="B761" s="277"/>
      <c r="C761" s="277"/>
      <c r="D761" s="82" t="s">
        <v>327</v>
      </c>
      <c r="E761" s="561"/>
      <c r="F761" s="562"/>
      <c r="G761" s="764"/>
      <c r="H761" s="442"/>
      <c r="I761" s="814">
        <f t="shared" si="164"/>
        <v>0</v>
      </c>
      <c r="J761" s="563">
        <f>SUM(J762:J763)</f>
        <v>0</v>
      </c>
      <c r="K761" s="563">
        <f t="shared" ref="K761:U761" si="172">SUM(K762:K763)</f>
        <v>0</v>
      </c>
      <c r="L761" s="563">
        <f t="shared" si="172"/>
        <v>0</v>
      </c>
      <c r="M761" s="563">
        <f t="shared" si="172"/>
        <v>0</v>
      </c>
      <c r="N761" s="563">
        <f t="shared" si="172"/>
        <v>0</v>
      </c>
      <c r="O761" s="563">
        <f t="shared" si="172"/>
        <v>0</v>
      </c>
      <c r="P761" s="563">
        <f t="shared" si="172"/>
        <v>0</v>
      </c>
      <c r="Q761" s="563">
        <f t="shared" si="172"/>
        <v>0</v>
      </c>
      <c r="R761" s="563">
        <f t="shared" si="172"/>
        <v>0</v>
      </c>
      <c r="S761" s="563">
        <f t="shared" si="172"/>
        <v>0</v>
      </c>
      <c r="T761" s="563">
        <f t="shared" si="172"/>
        <v>0</v>
      </c>
      <c r="U761" s="563">
        <f t="shared" si="172"/>
        <v>0</v>
      </c>
      <c r="V761" s="664"/>
    </row>
    <row r="762" spans="1:22" hidden="1" outlineLevel="1">
      <c r="A762" s="350"/>
      <c r="B762" s="350"/>
      <c r="C762" s="350"/>
      <c r="D762" s="457"/>
      <c r="E762" s="458"/>
      <c r="F762" s="459"/>
      <c r="G762" s="682"/>
      <c r="H762" s="197"/>
      <c r="I762" s="800">
        <f t="shared" si="164"/>
        <v>0</v>
      </c>
      <c r="J762" s="146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643"/>
    </row>
    <row r="763" spans="1:22" hidden="1" outlineLevel="1">
      <c r="A763" s="350"/>
      <c r="B763" s="350"/>
      <c r="C763" s="350"/>
      <c r="D763" s="457"/>
      <c r="E763" s="458"/>
      <c r="F763" s="459"/>
      <c r="G763" s="682"/>
      <c r="H763" s="197"/>
      <c r="I763" s="800">
        <f t="shared" si="164"/>
        <v>0</v>
      </c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643"/>
    </row>
    <row r="764" spans="1:22" s="154" customFormat="1" ht="141.75" hidden="1" outlineLevel="1">
      <c r="A764" s="149">
        <v>1011100</v>
      </c>
      <c r="B764" s="149"/>
      <c r="C764" s="149"/>
      <c r="D764" s="564" t="s">
        <v>64</v>
      </c>
      <c r="E764" s="565"/>
      <c r="F764" s="466"/>
      <c r="G764" s="779"/>
      <c r="H764" s="467"/>
      <c r="I764" s="801">
        <f t="shared" si="164"/>
        <v>0</v>
      </c>
      <c r="J764" s="153">
        <f>J765+J775</f>
        <v>0</v>
      </c>
      <c r="K764" s="153">
        <f t="shared" ref="K764:U764" si="173">K765+K775</f>
        <v>0</v>
      </c>
      <c r="L764" s="153">
        <f t="shared" si="173"/>
        <v>0</v>
      </c>
      <c r="M764" s="153">
        <f t="shared" si="173"/>
        <v>0</v>
      </c>
      <c r="N764" s="153">
        <f t="shared" si="173"/>
        <v>0</v>
      </c>
      <c r="O764" s="153">
        <f t="shared" si="173"/>
        <v>0</v>
      </c>
      <c r="P764" s="153">
        <f t="shared" si="173"/>
        <v>0</v>
      </c>
      <c r="Q764" s="153">
        <f t="shared" si="173"/>
        <v>0</v>
      </c>
      <c r="R764" s="153">
        <f t="shared" si="173"/>
        <v>0</v>
      </c>
      <c r="S764" s="153">
        <f t="shared" si="173"/>
        <v>0</v>
      </c>
      <c r="T764" s="153">
        <f t="shared" si="173"/>
        <v>0</v>
      </c>
      <c r="U764" s="153">
        <f t="shared" si="173"/>
        <v>0</v>
      </c>
      <c r="V764" s="644"/>
    </row>
    <row r="765" spans="1:22" s="87" customFormat="1" ht="60.75" hidden="1" outlineLevel="1">
      <c r="A765" s="277">
        <v>3110</v>
      </c>
      <c r="B765" s="277"/>
      <c r="C765" s="277"/>
      <c r="D765" s="82" t="s">
        <v>420</v>
      </c>
      <c r="E765" s="440"/>
      <c r="F765" s="441"/>
      <c r="G765" s="759"/>
      <c r="H765" s="442"/>
      <c r="I765" s="814">
        <f t="shared" si="164"/>
        <v>0</v>
      </c>
      <c r="J765" s="563">
        <f>SUM(J766:J774)</f>
        <v>0</v>
      </c>
      <c r="K765" s="563">
        <f t="shared" ref="K765:U765" si="174">SUM(K766:K774)</f>
        <v>0</v>
      </c>
      <c r="L765" s="563">
        <f t="shared" si="174"/>
        <v>0</v>
      </c>
      <c r="M765" s="563">
        <f t="shared" si="174"/>
        <v>0</v>
      </c>
      <c r="N765" s="563">
        <f t="shared" si="174"/>
        <v>0</v>
      </c>
      <c r="O765" s="563">
        <f t="shared" si="174"/>
        <v>0</v>
      </c>
      <c r="P765" s="563">
        <f t="shared" si="174"/>
        <v>0</v>
      </c>
      <c r="Q765" s="563">
        <f t="shared" si="174"/>
        <v>0</v>
      </c>
      <c r="R765" s="563">
        <f t="shared" si="174"/>
        <v>0</v>
      </c>
      <c r="S765" s="563">
        <f t="shared" si="174"/>
        <v>0</v>
      </c>
      <c r="T765" s="563">
        <f t="shared" si="174"/>
        <v>0</v>
      </c>
      <c r="U765" s="563">
        <f t="shared" si="174"/>
        <v>0</v>
      </c>
      <c r="V765" s="664"/>
    </row>
    <row r="766" spans="1:22" hidden="1" outlineLevel="1">
      <c r="A766" s="350"/>
      <c r="B766" s="350"/>
      <c r="C766" s="350"/>
      <c r="D766" s="457"/>
      <c r="E766" s="379"/>
      <c r="F766" s="380"/>
      <c r="G766" s="703"/>
      <c r="H766" s="211"/>
      <c r="I766" s="800">
        <f t="shared" si="164"/>
        <v>0</v>
      </c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643"/>
    </row>
    <row r="767" spans="1:22" hidden="1" outlineLevel="1">
      <c r="A767" s="521"/>
      <c r="B767" s="521"/>
      <c r="C767" s="521"/>
      <c r="D767" s="523"/>
      <c r="E767" s="95"/>
      <c r="F767" s="96"/>
      <c r="G767" s="688"/>
      <c r="H767" s="256"/>
      <c r="I767" s="812">
        <f t="shared" si="164"/>
        <v>0</v>
      </c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662"/>
    </row>
    <row r="768" spans="1:22" hidden="1" outlineLevel="1">
      <c r="A768" s="521"/>
      <c r="B768" s="521"/>
      <c r="C768" s="521"/>
      <c r="D768" s="523"/>
      <c r="E768" s="95"/>
      <c r="F768" s="96"/>
      <c r="G768" s="688"/>
      <c r="H768" s="256"/>
      <c r="I768" s="812">
        <f t="shared" si="164"/>
        <v>0</v>
      </c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662"/>
    </row>
    <row r="769" spans="1:22" hidden="1" outlineLevel="1">
      <c r="A769" s="521"/>
      <c r="B769" s="521"/>
      <c r="C769" s="521"/>
      <c r="D769" s="523"/>
      <c r="E769" s="95"/>
      <c r="F769" s="96"/>
      <c r="G769" s="688"/>
      <c r="H769" s="256"/>
      <c r="I769" s="812">
        <f t="shared" si="164"/>
        <v>0</v>
      </c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662"/>
    </row>
    <row r="770" spans="1:22" hidden="1" outlineLevel="1">
      <c r="A770" s="521"/>
      <c r="B770" s="521"/>
      <c r="C770" s="521"/>
      <c r="D770" s="523"/>
      <c r="E770" s="95"/>
      <c r="F770" s="96"/>
      <c r="G770" s="688"/>
      <c r="H770" s="256"/>
      <c r="I770" s="812">
        <f t="shared" si="164"/>
        <v>0</v>
      </c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662"/>
    </row>
    <row r="771" spans="1:22" hidden="1" outlineLevel="1">
      <c r="A771" s="521"/>
      <c r="B771" s="521"/>
      <c r="C771" s="521"/>
      <c r="D771" s="523"/>
      <c r="E771" s="95"/>
      <c r="F771" s="96"/>
      <c r="G771" s="688"/>
      <c r="H771" s="256"/>
      <c r="I771" s="812">
        <f t="shared" si="164"/>
        <v>0</v>
      </c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662"/>
    </row>
    <row r="772" spans="1:22" hidden="1" outlineLevel="1">
      <c r="A772" s="521"/>
      <c r="B772" s="521"/>
      <c r="C772" s="521"/>
      <c r="D772" s="523"/>
      <c r="E772" s="95"/>
      <c r="F772" s="96"/>
      <c r="G772" s="688"/>
      <c r="H772" s="256"/>
      <c r="I772" s="812">
        <f t="shared" si="164"/>
        <v>0</v>
      </c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662"/>
    </row>
    <row r="773" spans="1:22" hidden="1" outlineLevel="1">
      <c r="A773" s="521"/>
      <c r="B773" s="521"/>
      <c r="C773" s="521"/>
      <c r="D773" s="523"/>
      <c r="E773" s="147"/>
      <c r="F773" s="148"/>
      <c r="G773" s="688"/>
      <c r="H773" s="256"/>
      <c r="I773" s="812">
        <f t="shared" si="164"/>
        <v>0</v>
      </c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662"/>
    </row>
    <row r="774" spans="1:22" hidden="1" outlineLevel="1">
      <c r="A774" s="521"/>
      <c r="B774" s="521"/>
      <c r="C774" s="521"/>
      <c r="D774" s="523"/>
      <c r="E774" s="95"/>
      <c r="F774" s="96"/>
      <c r="G774" s="688"/>
      <c r="H774" s="256"/>
      <c r="I774" s="812">
        <f t="shared" si="164"/>
        <v>0</v>
      </c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662"/>
    </row>
    <row r="775" spans="1:22" s="87" customFormat="1" ht="40.5" hidden="1" outlineLevel="1">
      <c r="A775" s="524">
        <v>3132</v>
      </c>
      <c r="B775" s="524"/>
      <c r="C775" s="524"/>
      <c r="D775" s="480" t="s">
        <v>327</v>
      </c>
      <c r="E775" s="440"/>
      <c r="F775" s="441"/>
      <c r="G775" s="759"/>
      <c r="H775" s="442"/>
      <c r="I775" s="813">
        <f t="shared" si="164"/>
        <v>0</v>
      </c>
      <c r="J775" s="86">
        <f>SUM(J776:J786)</f>
        <v>0</v>
      </c>
      <c r="K775" s="86">
        <f t="shared" ref="K775:U775" si="175">SUM(K776:K786)</f>
        <v>0</v>
      </c>
      <c r="L775" s="86">
        <f t="shared" si="175"/>
        <v>0</v>
      </c>
      <c r="M775" s="86">
        <f t="shared" si="175"/>
        <v>0</v>
      </c>
      <c r="N775" s="86">
        <f t="shared" si="175"/>
        <v>0</v>
      </c>
      <c r="O775" s="86">
        <f t="shared" si="175"/>
        <v>0</v>
      </c>
      <c r="P775" s="86">
        <f t="shared" si="175"/>
        <v>0</v>
      </c>
      <c r="Q775" s="86">
        <f t="shared" si="175"/>
        <v>0</v>
      </c>
      <c r="R775" s="86">
        <f t="shared" si="175"/>
        <v>0</v>
      </c>
      <c r="S775" s="86">
        <f t="shared" si="175"/>
        <v>0</v>
      </c>
      <c r="T775" s="86">
        <f t="shared" si="175"/>
        <v>0</v>
      </c>
      <c r="U775" s="86">
        <f t="shared" si="175"/>
        <v>0</v>
      </c>
      <c r="V775" s="663"/>
    </row>
    <row r="776" spans="1:22" hidden="1" outlineLevel="1">
      <c r="A776" s="521"/>
      <c r="B776" s="521"/>
      <c r="C776" s="521"/>
      <c r="D776" s="355"/>
      <c r="E776" s="336"/>
      <c r="F776" s="337"/>
      <c r="G776" s="738"/>
      <c r="H776" s="338"/>
      <c r="I776" s="812">
        <f t="shared" si="164"/>
        <v>0</v>
      </c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662"/>
    </row>
    <row r="777" spans="1:22" hidden="1" outlineLevel="1">
      <c r="A777" s="521"/>
      <c r="B777" s="521"/>
      <c r="C777" s="521"/>
      <c r="D777" s="355"/>
      <c r="E777" s="336"/>
      <c r="F777" s="337"/>
      <c r="G777" s="738"/>
      <c r="H777" s="338"/>
      <c r="I777" s="812">
        <f t="shared" si="164"/>
        <v>0</v>
      </c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662"/>
    </row>
    <row r="778" spans="1:22" hidden="1" outlineLevel="1">
      <c r="A778" s="521"/>
      <c r="B778" s="521"/>
      <c r="C778" s="521"/>
      <c r="D778" s="355"/>
      <c r="E778" s="336"/>
      <c r="F778" s="337"/>
      <c r="G778" s="738"/>
      <c r="H778" s="338"/>
      <c r="I778" s="812">
        <f t="shared" si="164"/>
        <v>0</v>
      </c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662"/>
    </row>
    <row r="779" spans="1:22" hidden="1" outlineLevel="1">
      <c r="A779" s="521"/>
      <c r="B779" s="521"/>
      <c r="C779" s="521"/>
      <c r="D779" s="355"/>
      <c r="E779" s="336"/>
      <c r="F779" s="337"/>
      <c r="G779" s="738"/>
      <c r="H779" s="338"/>
      <c r="I779" s="812">
        <f t="shared" si="164"/>
        <v>0</v>
      </c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662"/>
    </row>
    <row r="780" spans="1:22" hidden="1" outlineLevel="1">
      <c r="A780" s="521"/>
      <c r="B780" s="521"/>
      <c r="C780" s="521"/>
      <c r="D780" s="355"/>
      <c r="E780" s="336"/>
      <c r="F780" s="337"/>
      <c r="G780" s="738"/>
      <c r="H780" s="338"/>
      <c r="I780" s="812">
        <f t="shared" si="164"/>
        <v>0</v>
      </c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662"/>
    </row>
    <row r="781" spans="1:22" hidden="1" outlineLevel="1">
      <c r="A781" s="521"/>
      <c r="B781" s="521"/>
      <c r="C781" s="521"/>
      <c r="D781" s="355"/>
      <c r="E781" s="336"/>
      <c r="F781" s="337"/>
      <c r="G781" s="738"/>
      <c r="H781" s="338"/>
      <c r="I781" s="812">
        <f t="shared" si="164"/>
        <v>0</v>
      </c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662"/>
    </row>
    <row r="782" spans="1:22" hidden="1" outlineLevel="1">
      <c r="A782" s="521"/>
      <c r="B782" s="521"/>
      <c r="C782" s="521"/>
      <c r="D782" s="355"/>
      <c r="E782" s="336"/>
      <c r="F782" s="337"/>
      <c r="G782" s="738"/>
      <c r="H782" s="338"/>
      <c r="I782" s="812">
        <f t="shared" si="164"/>
        <v>0</v>
      </c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662"/>
    </row>
    <row r="783" spans="1:22" hidden="1" outlineLevel="1">
      <c r="A783" s="521"/>
      <c r="B783" s="521"/>
      <c r="C783" s="521"/>
      <c r="D783" s="523"/>
      <c r="E783" s="147"/>
      <c r="F783" s="148"/>
      <c r="G783" s="688"/>
      <c r="H783" s="256"/>
      <c r="I783" s="812">
        <f t="shared" si="164"/>
        <v>0</v>
      </c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662"/>
    </row>
    <row r="784" spans="1:22" hidden="1" outlineLevel="1">
      <c r="A784" s="521"/>
      <c r="B784" s="521"/>
      <c r="C784" s="521"/>
      <c r="D784" s="523"/>
      <c r="E784" s="147"/>
      <c r="F784" s="148"/>
      <c r="G784" s="688"/>
      <c r="H784" s="256"/>
      <c r="I784" s="812">
        <f t="shared" si="164"/>
        <v>0</v>
      </c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662"/>
    </row>
    <row r="785" spans="1:22" hidden="1" outlineLevel="1">
      <c r="A785" s="521"/>
      <c r="B785" s="521"/>
      <c r="C785" s="521"/>
      <c r="D785" s="523"/>
      <c r="E785" s="147"/>
      <c r="F785" s="148"/>
      <c r="G785" s="688"/>
      <c r="H785" s="256"/>
      <c r="I785" s="812">
        <f t="shared" si="164"/>
        <v>0</v>
      </c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662"/>
    </row>
    <row r="786" spans="1:22" hidden="1" outlineLevel="1">
      <c r="A786" s="521"/>
      <c r="B786" s="521"/>
      <c r="C786" s="521"/>
      <c r="D786" s="523"/>
      <c r="E786" s="147"/>
      <c r="F786" s="148"/>
      <c r="G786" s="688"/>
      <c r="H786" s="256"/>
      <c r="I786" s="812">
        <f t="shared" si="164"/>
        <v>0</v>
      </c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662"/>
    </row>
    <row r="787" spans="1:22" s="276" customFormat="1" ht="60.75" hidden="1" outlineLevel="1">
      <c r="A787" s="149" t="s">
        <v>65</v>
      </c>
      <c r="B787" s="149"/>
      <c r="C787" s="149"/>
      <c r="D787" s="293" t="s">
        <v>66</v>
      </c>
      <c r="E787" s="565"/>
      <c r="F787" s="466"/>
      <c r="G787" s="779"/>
      <c r="H787" s="467"/>
      <c r="I787" s="801">
        <f t="shared" si="164"/>
        <v>0</v>
      </c>
      <c r="J787" s="153">
        <f>J788+J799</f>
        <v>0</v>
      </c>
      <c r="K787" s="153">
        <f t="shared" ref="K787:U787" si="176">K788+K799</f>
        <v>0</v>
      </c>
      <c r="L787" s="153">
        <f t="shared" si="176"/>
        <v>0</v>
      </c>
      <c r="M787" s="153">
        <f t="shared" si="176"/>
        <v>0</v>
      </c>
      <c r="N787" s="153">
        <f t="shared" si="176"/>
        <v>0</v>
      </c>
      <c r="O787" s="153">
        <f t="shared" si="176"/>
        <v>0</v>
      </c>
      <c r="P787" s="153">
        <f t="shared" si="176"/>
        <v>0</v>
      </c>
      <c r="Q787" s="153">
        <f t="shared" si="176"/>
        <v>0</v>
      </c>
      <c r="R787" s="153">
        <f t="shared" si="176"/>
        <v>0</v>
      </c>
      <c r="S787" s="153">
        <f t="shared" si="176"/>
        <v>0</v>
      </c>
      <c r="T787" s="153">
        <f t="shared" si="176"/>
        <v>0</v>
      </c>
      <c r="U787" s="153">
        <f t="shared" si="176"/>
        <v>0</v>
      </c>
      <c r="V787" s="644"/>
    </row>
    <row r="788" spans="1:22" s="87" customFormat="1" ht="60.75" hidden="1" outlineLevel="1">
      <c r="A788" s="524">
        <v>3110</v>
      </c>
      <c r="B788" s="524"/>
      <c r="C788" s="524"/>
      <c r="D788" s="82" t="s">
        <v>420</v>
      </c>
      <c r="E788" s="440"/>
      <c r="F788" s="441"/>
      <c r="G788" s="759"/>
      <c r="H788" s="442"/>
      <c r="I788" s="813">
        <f t="shared" si="164"/>
        <v>0</v>
      </c>
      <c r="J788" s="86">
        <f>SUM(J789:J798)</f>
        <v>0</v>
      </c>
      <c r="K788" s="86">
        <f t="shared" ref="K788:U788" si="177">SUM(K789:K798)</f>
        <v>0</v>
      </c>
      <c r="L788" s="86">
        <f t="shared" si="177"/>
        <v>0</v>
      </c>
      <c r="M788" s="86">
        <f t="shared" si="177"/>
        <v>0</v>
      </c>
      <c r="N788" s="86">
        <f t="shared" si="177"/>
        <v>0</v>
      </c>
      <c r="O788" s="86">
        <f t="shared" si="177"/>
        <v>0</v>
      </c>
      <c r="P788" s="86">
        <f t="shared" si="177"/>
        <v>0</v>
      </c>
      <c r="Q788" s="86">
        <f t="shared" si="177"/>
        <v>0</v>
      </c>
      <c r="R788" s="86">
        <f t="shared" si="177"/>
        <v>0</v>
      </c>
      <c r="S788" s="86">
        <f t="shared" si="177"/>
        <v>0</v>
      </c>
      <c r="T788" s="86">
        <f t="shared" si="177"/>
        <v>0</v>
      </c>
      <c r="U788" s="86">
        <f t="shared" si="177"/>
        <v>0</v>
      </c>
      <c r="V788" s="663"/>
    </row>
    <row r="789" spans="1:22" hidden="1" outlineLevel="1">
      <c r="A789" s="521"/>
      <c r="B789" s="521"/>
      <c r="C789" s="521"/>
      <c r="D789" s="523"/>
      <c r="E789" s="265"/>
      <c r="F789" s="266"/>
      <c r="G789" s="682"/>
      <c r="H789" s="197"/>
      <c r="I789" s="812">
        <f t="shared" si="164"/>
        <v>0</v>
      </c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662"/>
    </row>
    <row r="790" spans="1:22" hidden="1" outlineLevel="1">
      <c r="A790" s="521"/>
      <c r="B790" s="521"/>
      <c r="C790" s="521"/>
      <c r="D790" s="523"/>
      <c r="E790" s="95"/>
      <c r="F790" s="96"/>
      <c r="G790" s="688"/>
      <c r="H790" s="256"/>
      <c r="I790" s="812">
        <f t="shared" si="164"/>
        <v>0</v>
      </c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662"/>
    </row>
    <row r="791" spans="1:22" hidden="1" outlineLevel="1">
      <c r="A791" s="521"/>
      <c r="B791" s="521"/>
      <c r="C791" s="521"/>
      <c r="D791" s="523"/>
      <c r="E791" s="95"/>
      <c r="F791" s="96"/>
      <c r="G791" s="688"/>
      <c r="H791" s="256"/>
      <c r="I791" s="812">
        <f t="shared" si="164"/>
        <v>0</v>
      </c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662"/>
    </row>
    <row r="792" spans="1:22" hidden="1" outlineLevel="1">
      <c r="A792" s="521"/>
      <c r="B792" s="521"/>
      <c r="C792" s="521"/>
      <c r="D792" s="523"/>
      <c r="E792" s="95"/>
      <c r="F792" s="96"/>
      <c r="G792" s="688"/>
      <c r="H792" s="256"/>
      <c r="I792" s="812">
        <f t="shared" si="164"/>
        <v>0</v>
      </c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662"/>
    </row>
    <row r="793" spans="1:22" hidden="1" outlineLevel="1">
      <c r="A793" s="521"/>
      <c r="B793" s="521"/>
      <c r="C793" s="521"/>
      <c r="D793" s="523"/>
      <c r="E793" s="95"/>
      <c r="F793" s="96"/>
      <c r="G793" s="688"/>
      <c r="H793" s="256"/>
      <c r="I793" s="812">
        <f t="shared" si="164"/>
        <v>0</v>
      </c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662"/>
    </row>
    <row r="794" spans="1:22" hidden="1" outlineLevel="1">
      <c r="A794" s="521"/>
      <c r="B794" s="521"/>
      <c r="C794" s="521"/>
      <c r="D794" s="523"/>
      <c r="E794" s="95"/>
      <c r="F794" s="96"/>
      <c r="G794" s="688"/>
      <c r="H794" s="256"/>
      <c r="I794" s="812">
        <f t="shared" si="164"/>
        <v>0</v>
      </c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662"/>
    </row>
    <row r="795" spans="1:22" hidden="1" outlineLevel="1">
      <c r="A795" s="521"/>
      <c r="B795" s="521"/>
      <c r="C795" s="521"/>
      <c r="D795" s="523"/>
      <c r="E795" s="95"/>
      <c r="F795" s="96"/>
      <c r="G795" s="688"/>
      <c r="H795" s="256"/>
      <c r="I795" s="812">
        <f t="shared" si="164"/>
        <v>0</v>
      </c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662"/>
    </row>
    <row r="796" spans="1:22" hidden="1" outlineLevel="1">
      <c r="A796" s="521"/>
      <c r="B796" s="521"/>
      <c r="C796" s="521"/>
      <c r="D796" s="523"/>
      <c r="E796" s="95"/>
      <c r="F796" s="96"/>
      <c r="G796" s="688"/>
      <c r="H796" s="256"/>
      <c r="I796" s="812">
        <f t="shared" si="164"/>
        <v>0</v>
      </c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662"/>
    </row>
    <row r="797" spans="1:22" hidden="1" outlineLevel="1">
      <c r="A797" s="521"/>
      <c r="B797" s="521"/>
      <c r="C797" s="521"/>
      <c r="D797" s="523"/>
      <c r="E797" s="95"/>
      <c r="F797" s="96"/>
      <c r="G797" s="688"/>
      <c r="H797" s="256"/>
      <c r="I797" s="812">
        <f t="shared" si="164"/>
        <v>0</v>
      </c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662"/>
    </row>
    <row r="798" spans="1:22" hidden="1" outlineLevel="1">
      <c r="A798" s="521"/>
      <c r="B798" s="521"/>
      <c r="C798" s="521"/>
      <c r="D798" s="523"/>
      <c r="E798" s="95"/>
      <c r="F798" s="96"/>
      <c r="G798" s="688"/>
      <c r="H798" s="256"/>
      <c r="I798" s="812">
        <f t="shared" si="164"/>
        <v>0</v>
      </c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662"/>
    </row>
    <row r="799" spans="1:22" s="87" customFormat="1" ht="40.5" hidden="1" outlineLevel="1">
      <c r="A799" s="524">
        <v>3132</v>
      </c>
      <c r="B799" s="524"/>
      <c r="C799" s="524"/>
      <c r="D799" s="82" t="s">
        <v>327</v>
      </c>
      <c r="E799" s="440"/>
      <c r="F799" s="441"/>
      <c r="G799" s="759"/>
      <c r="H799" s="442"/>
      <c r="I799" s="813">
        <f t="shared" si="164"/>
        <v>0</v>
      </c>
      <c r="J799" s="86">
        <f>SUM(J800:J802)</f>
        <v>0</v>
      </c>
      <c r="K799" s="86">
        <f t="shared" ref="K799:U799" si="178">SUM(K800:K802)</f>
        <v>0</v>
      </c>
      <c r="L799" s="86">
        <f t="shared" si="178"/>
        <v>0</v>
      </c>
      <c r="M799" s="86">
        <f t="shared" si="178"/>
        <v>0</v>
      </c>
      <c r="N799" s="86">
        <f t="shared" si="178"/>
        <v>0</v>
      </c>
      <c r="O799" s="86">
        <f t="shared" si="178"/>
        <v>0</v>
      </c>
      <c r="P799" s="86">
        <f t="shared" si="178"/>
        <v>0</v>
      </c>
      <c r="Q799" s="86">
        <f t="shared" si="178"/>
        <v>0</v>
      </c>
      <c r="R799" s="86">
        <f t="shared" si="178"/>
        <v>0</v>
      </c>
      <c r="S799" s="86">
        <f t="shared" si="178"/>
        <v>0</v>
      </c>
      <c r="T799" s="86">
        <f t="shared" si="178"/>
        <v>0</v>
      </c>
      <c r="U799" s="86">
        <f t="shared" si="178"/>
        <v>0</v>
      </c>
      <c r="V799" s="663"/>
    </row>
    <row r="800" spans="1:22" hidden="1" outlineLevel="1">
      <c r="A800" s="521"/>
      <c r="B800" s="521"/>
      <c r="C800" s="521"/>
      <c r="D800" s="523"/>
      <c r="E800" s="336"/>
      <c r="F800" s="337"/>
      <c r="G800" s="738"/>
      <c r="H800" s="338"/>
      <c r="I800" s="812">
        <f t="shared" si="164"/>
        <v>0</v>
      </c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662"/>
    </row>
    <row r="801" spans="1:22" hidden="1" outlineLevel="1">
      <c r="A801" s="121"/>
      <c r="B801" s="121"/>
      <c r="C801" s="121"/>
      <c r="D801" s="122"/>
      <c r="E801" s="255"/>
      <c r="F801" s="148"/>
      <c r="G801" s="720"/>
      <c r="H801" s="256"/>
      <c r="I801" s="812">
        <f t="shared" si="164"/>
        <v>0</v>
      </c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662"/>
    </row>
    <row r="802" spans="1:22" hidden="1" outlineLevel="1">
      <c r="A802" s="121"/>
      <c r="B802" s="121"/>
      <c r="C802" s="121"/>
      <c r="D802" s="122"/>
      <c r="E802" s="379"/>
      <c r="F802" s="380"/>
      <c r="G802" s="703"/>
      <c r="H802" s="211"/>
      <c r="I802" s="812">
        <f t="shared" si="164"/>
        <v>0</v>
      </c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662"/>
    </row>
    <row r="803" spans="1:22" s="276" customFormat="1" ht="60.75" hidden="1" outlineLevel="1">
      <c r="A803" s="15">
        <v>1014081</v>
      </c>
      <c r="B803" s="15"/>
      <c r="C803" s="15"/>
      <c r="D803" s="494" t="s">
        <v>67</v>
      </c>
      <c r="E803" s="491"/>
      <c r="F803" s="492"/>
      <c r="G803" s="767"/>
      <c r="H803" s="493"/>
      <c r="I803" s="782">
        <f t="shared" si="164"/>
        <v>0</v>
      </c>
      <c r="J803" s="143">
        <f>J804</f>
        <v>0</v>
      </c>
      <c r="K803" s="143">
        <f t="shared" ref="K803:U803" si="179">K804</f>
        <v>0</v>
      </c>
      <c r="L803" s="143">
        <f t="shared" si="179"/>
        <v>0</v>
      </c>
      <c r="M803" s="143">
        <f t="shared" si="179"/>
        <v>0</v>
      </c>
      <c r="N803" s="143">
        <f t="shared" si="179"/>
        <v>0</v>
      </c>
      <c r="O803" s="143">
        <f t="shared" si="179"/>
        <v>0</v>
      </c>
      <c r="P803" s="143">
        <f t="shared" si="179"/>
        <v>0</v>
      </c>
      <c r="Q803" s="143">
        <f t="shared" si="179"/>
        <v>0</v>
      </c>
      <c r="R803" s="143">
        <f t="shared" si="179"/>
        <v>0</v>
      </c>
      <c r="S803" s="143">
        <f t="shared" si="179"/>
        <v>0</v>
      </c>
      <c r="T803" s="143">
        <f t="shared" si="179"/>
        <v>0</v>
      </c>
      <c r="U803" s="143">
        <f t="shared" si="179"/>
        <v>0</v>
      </c>
      <c r="V803" s="636"/>
    </row>
    <row r="804" spans="1:22" s="87" customFormat="1" ht="61.5" hidden="1" outlineLevel="1">
      <c r="A804" s="277">
        <v>3110</v>
      </c>
      <c r="B804" s="277"/>
      <c r="C804" s="277"/>
      <c r="D804" s="82" t="s">
        <v>420</v>
      </c>
      <c r="E804" s="476"/>
      <c r="F804" s="477"/>
      <c r="G804" s="710"/>
      <c r="H804" s="208"/>
      <c r="I804" s="814">
        <f t="shared" ref="I804:I810" si="180">J804+K804+L804+M804+N804+O804+P804+Q804+R804+S804+T804+U804</f>
        <v>0</v>
      </c>
      <c r="J804" s="563">
        <f>SUM(J805:J807)</f>
        <v>0</v>
      </c>
      <c r="K804" s="563">
        <f t="shared" ref="K804:U804" si="181">SUM(K805:K807)</f>
        <v>0</v>
      </c>
      <c r="L804" s="563">
        <f t="shared" si="181"/>
        <v>0</v>
      </c>
      <c r="M804" s="563">
        <f t="shared" si="181"/>
        <v>0</v>
      </c>
      <c r="N804" s="563">
        <f t="shared" si="181"/>
        <v>0</v>
      </c>
      <c r="O804" s="563">
        <f t="shared" si="181"/>
        <v>0</v>
      </c>
      <c r="P804" s="563">
        <f t="shared" si="181"/>
        <v>0</v>
      </c>
      <c r="Q804" s="563">
        <f t="shared" si="181"/>
        <v>0</v>
      </c>
      <c r="R804" s="563">
        <f t="shared" si="181"/>
        <v>0</v>
      </c>
      <c r="S804" s="563">
        <f t="shared" si="181"/>
        <v>0</v>
      </c>
      <c r="T804" s="563">
        <f t="shared" si="181"/>
        <v>0</v>
      </c>
      <c r="U804" s="563">
        <f t="shared" si="181"/>
        <v>0</v>
      </c>
      <c r="V804" s="664"/>
    </row>
    <row r="805" spans="1:22" hidden="1" outlineLevel="1">
      <c r="A805" s="350"/>
      <c r="B805" s="350"/>
      <c r="C805" s="350"/>
      <c r="D805" s="457"/>
      <c r="E805" s="458"/>
      <c r="F805" s="459"/>
      <c r="G805" s="682"/>
      <c r="H805" s="197"/>
      <c r="I805" s="800">
        <f t="shared" si="180"/>
        <v>0</v>
      </c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643"/>
    </row>
    <row r="806" spans="1:22" hidden="1" outlineLevel="1">
      <c r="A806" s="121"/>
      <c r="B806" s="121"/>
      <c r="C806" s="121"/>
      <c r="D806" s="122"/>
      <c r="E806" s="95"/>
      <c r="F806" s="96"/>
      <c r="G806" s="688"/>
      <c r="H806" s="256"/>
      <c r="I806" s="812">
        <f t="shared" si="180"/>
        <v>0</v>
      </c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662"/>
    </row>
    <row r="807" spans="1:22" hidden="1" outlineLevel="1">
      <c r="A807" s="121"/>
      <c r="B807" s="121"/>
      <c r="C807" s="121"/>
      <c r="D807" s="122"/>
      <c r="E807" s="147"/>
      <c r="F807" s="148"/>
      <c r="G807" s="688"/>
      <c r="H807" s="256"/>
      <c r="I807" s="812">
        <f t="shared" si="180"/>
        <v>0</v>
      </c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662"/>
    </row>
    <row r="808" spans="1:22" s="154" customFormat="1" ht="60.75" hidden="1" outlineLevel="1">
      <c r="A808" s="149">
        <v>1014081</v>
      </c>
      <c r="B808" s="149"/>
      <c r="C808" s="149"/>
      <c r="D808" s="564" t="s">
        <v>67</v>
      </c>
      <c r="E808" s="465"/>
      <c r="F808" s="466"/>
      <c r="G808" s="763"/>
      <c r="H808" s="467"/>
      <c r="I808" s="801">
        <f t="shared" si="180"/>
        <v>0</v>
      </c>
      <c r="J808" s="153">
        <f>J809</f>
        <v>0</v>
      </c>
      <c r="K808" s="153">
        <f t="shared" ref="K808:U808" si="182">K809</f>
        <v>0</v>
      </c>
      <c r="L808" s="153">
        <f t="shared" si="182"/>
        <v>0</v>
      </c>
      <c r="M808" s="153">
        <f t="shared" si="182"/>
        <v>0</v>
      </c>
      <c r="N808" s="153">
        <f t="shared" si="182"/>
        <v>0</v>
      </c>
      <c r="O808" s="153">
        <f t="shared" si="182"/>
        <v>0</v>
      </c>
      <c r="P808" s="153">
        <f t="shared" si="182"/>
        <v>0</v>
      </c>
      <c r="Q808" s="153">
        <f t="shared" si="182"/>
        <v>0</v>
      </c>
      <c r="R808" s="153">
        <f t="shared" si="182"/>
        <v>0</v>
      </c>
      <c r="S808" s="153">
        <f t="shared" si="182"/>
        <v>0</v>
      </c>
      <c r="T808" s="153">
        <f t="shared" si="182"/>
        <v>0</v>
      </c>
      <c r="U808" s="153">
        <f t="shared" si="182"/>
        <v>0</v>
      </c>
      <c r="V808" s="644"/>
    </row>
    <row r="809" spans="1:22" s="87" customFormat="1" ht="60.75" hidden="1" outlineLevel="1">
      <c r="A809" s="277">
        <v>3110</v>
      </c>
      <c r="B809" s="277"/>
      <c r="C809" s="277"/>
      <c r="D809" s="82" t="s">
        <v>420</v>
      </c>
      <c r="E809" s="468"/>
      <c r="F809" s="441"/>
      <c r="G809" s="764"/>
      <c r="H809" s="442"/>
      <c r="I809" s="814">
        <f t="shared" si="180"/>
        <v>0</v>
      </c>
      <c r="J809" s="563">
        <f>SUM(J810)</f>
        <v>0</v>
      </c>
      <c r="K809" s="563">
        <f t="shared" ref="K809:U809" si="183">SUM(K810)</f>
        <v>0</v>
      </c>
      <c r="L809" s="563">
        <f t="shared" si="183"/>
        <v>0</v>
      </c>
      <c r="M809" s="563">
        <f t="shared" si="183"/>
        <v>0</v>
      </c>
      <c r="N809" s="563">
        <f t="shared" si="183"/>
        <v>0</v>
      </c>
      <c r="O809" s="563">
        <f t="shared" si="183"/>
        <v>0</v>
      </c>
      <c r="P809" s="563">
        <f t="shared" si="183"/>
        <v>0</v>
      </c>
      <c r="Q809" s="563">
        <f t="shared" si="183"/>
        <v>0</v>
      </c>
      <c r="R809" s="563">
        <f t="shared" si="183"/>
        <v>0</v>
      </c>
      <c r="S809" s="563">
        <f t="shared" si="183"/>
        <v>0</v>
      </c>
      <c r="T809" s="563">
        <f t="shared" si="183"/>
        <v>0</v>
      </c>
      <c r="U809" s="563">
        <f t="shared" si="183"/>
        <v>0</v>
      </c>
      <c r="V809" s="664"/>
    </row>
    <row r="810" spans="1:22" hidden="1" outlineLevel="1">
      <c r="A810" s="350"/>
      <c r="B810" s="350"/>
      <c r="C810" s="350"/>
      <c r="D810" s="457"/>
      <c r="E810" s="165"/>
      <c r="F810" s="166"/>
      <c r="G810" s="703"/>
      <c r="H810" s="211"/>
      <c r="I810" s="800">
        <f t="shared" si="180"/>
        <v>0</v>
      </c>
      <c r="J810" s="536"/>
      <c r="K810" s="536"/>
      <c r="L810" s="536"/>
      <c r="M810" s="74"/>
      <c r="N810" s="146"/>
      <c r="O810" s="146"/>
      <c r="P810" s="146"/>
      <c r="Q810" s="146"/>
      <c r="R810" s="146"/>
      <c r="S810" s="146"/>
      <c r="T810" s="146"/>
      <c r="U810" s="146"/>
      <c r="V810" s="643"/>
    </row>
    <row r="811" spans="1:22" s="20" customFormat="1" ht="108.75" customHeight="1" collapsed="1">
      <c r="A811" s="15" t="s">
        <v>68</v>
      </c>
      <c r="B811" s="15"/>
      <c r="C811" s="15"/>
      <c r="D811" s="865" t="s">
        <v>121</v>
      </c>
      <c r="E811" s="323"/>
      <c r="F811" s="324"/>
      <c r="G811" s="735"/>
      <c r="H811" s="325"/>
      <c r="I811" s="782">
        <f>I812+I817</f>
        <v>12000</v>
      </c>
      <c r="J811" s="19">
        <f>J812+J817</f>
        <v>0</v>
      </c>
      <c r="K811" s="19">
        <f t="shared" ref="K811:U811" si="184">K812+K817</f>
        <v>0</v>
      </c>
      <c r="L811" s="19">
        <f t="shared" si="184"/>
        <v>12000</v>
      </c>
      <c r="M811" s="19">
        <f t="shared" si="184"/>
        <v>0</v>
      </c>
      <c r="N811" s="19">
        <f t="shared" si="184"/>
        <v>0</v>
      </c>
      <c r="O811" s="19">
        <f t="shared" si="184"/>
        <v>0</v>
      </c>
      <c r="P811" s="19">
        <f t="shared" si="184"/>
        <v>0</v>
      </c>
      <c r="Q811" s="19">
        <f t="shared" si="184"/>
        <v>0</v>
      </c>
      <c r="R811" s="19">
        <f t="shared" si="184"/>
        <v>0</v>
      </c>
      <c r="S811" s="19">
        <f t="shared" si="184"/>
        <v>0</v>
      </c>
      <c r="T811" s="19">
        <f t="shared" si="184"/>
        <v>0</v>
      </c>
      <c r="U811" s="19">
        <f t="shared" si="184"/>
        <v>0</v>
      </c>
      <c r="V811" s="636"/>
    </row>
    <row r="812" spans="1:22" s="144" customFormat="1" ht="101.25" outlineLevel="1">
      <c r="A812" s="15">
        <v>3710160</v>
      </c>
      <c r="B812" s="15" t="s">
        <v>69</v>
      </c>
      <c r="C812" s="15" t="s">
        <v>70</v>
      </c>
      <c r="D812" s="494" t="s">
        <v>419</v>
      </c>
      <c r="E812" s="323"/>
      <c r="F812" s="324"/>
      <c r="G812" s="735"/>
      <c r="H812" s="325"/>
      <c r="I812" s="782">
        <f t="shared" ref="I812:I876" si="185">J812+K812+L812+M812+N812+O812+P812+Q812+R812+S812+T812+U812</f>
        <v>12000</v>
      </c>
      <c r="J812" s="143">
        <f>J813</f>
        <v>0</v>
      </c>
      <c r="K812" s="143">
        <f t="shared" ref="K812:U812" si="186">K813</f>
        <v>0</v>
      </c>
      <c r="L812" s="143">
        <f t="shared" si="186"/>
        <v>12000</v>
      </c>
      <c r="M812" s="143">
        <f t="shared" si="186"/>
        <v>0</v>
      </c>
      <c r="N812" s="143">
        <f t="shared" si="186"/>
        <v>0</v>
      </c>
      <c r="O812" s="143">
        <f t="shared" si="186"/>
        <v>0</v>
      </c>
      <c r="P812" s="143">
        <f t="shared" si="186"/>
        <v>0</v>
      </c>
      <c r="Q812" s="143">
        <f t="shared" si="186"/>
        <v>0</v>
      </c>
      <c r="R812" s="143">
        <f t="shared" si="186"/>
        <v>0</v>
      </c>
      <c r="S812" s="143">
        <f t="shared" si="186"/>
        <v>0</v>
      </c>
      <c r="T812" s="143">
        <f t="shared" si="186"/>
        <v>0</v>
      </c>
      <c r="U812" s="143">
        <f t="shared" si="186"/>
        <v>0</v>
      </c>
      <c r="V812" s="636"/>
    </row>
    <row r="813" spans="1:22" s="29" customFormat="1" ht="60.75" outlineLevel="1">
      <c r="A813" s="23">
        <v>3110</v>
      </c>
      <c r="B813" s="23"/>
      <c r="C813" s="23"/>
      <c r="D813" s="24" t="s">
        <v>420</v>
      </c>
      <c r="E813" s="555"/>
      <c r="F813" s="108"/>
      <c r="G813" s="778"/>
      <c r="H813" s="498"/>
      <c r="I813" s="794">
        <f t="shared" si="185"/>
        <v>12000</v>
      </c>
      <c r="J813" s="28">
        <f>SUM(J814:J816)</f>
        <v>0</v>
      </c>
      <c r="K813" s="28">
        <f t="shared" ref="K813:U813" si="187">SUM(K814:K816)</f>
        <v>0</v>
      </c>
      <c r="L813" s="28">
        <f t="shared" si="187"/>
        <v>12000</v>
      </c>
      <c r="M813" s="28">
        <f t="shared" si="187"/>
        <v>0</v>
      </c>
      <c r="N813" s="28">
        <f t="shared" si="187"/>
        <v>0</v>
      </c>
      <c r="O813" s="28">
        <f t="shared" si="187"/>
        <v>0</v>
      </c>
      <c r="P813" s="28">
        <f t="shared" si="187"/>
        <v>0</v>
      </c>
      <c r="Q813" s="28">
        <f t="shared" si="187"/>
        <v>0</v>
      </c>
      <c r="R813" s="28">
        <f t="shared" si="187"/>
        <v>0</v>
      </c>
      <c r="S813" s="28">
        <f t="shared" si="187"/>
        <v>0</v>
      </c>
      <c r="T813" s="28">
        <f t="shared" si="187"/>
        <v>0</v>
      </c>
      <c r="U813" s="28">
        <f t="shared" si="187"/>
        <v>0</v>
      </c>
      <c r="V813" s="637"/>
    </row>
    <row r="814" spans="1:22" outlineLevel="1">
      <c r="A814" s="121"/>
      <c r="B814" s="121"/>
      <c r="C814" s="121"/>
      <c r="D814" s="122"/>
      <c r="E814" s="566" t="s">
        <v>71</v>
      </c>
      <c r="F814" s="620"/>
      <c r="G814" s="694"/>
      <c r="H814" s="250"/>
      <c r="I814" s="812">
        <f t="shared" si="185"/>
        <v>12000</v>
      </c>
      <c r="J814" s="74"/>
      <c r="K814" s="74"/>
      <c r="L814" s="74">
        <v>12000</v>
      </c>
      <c r="M814" s="74"/>
      <c r="N814" s="449"/>
      <c r="O814" s="74"/>
      <c r="P814" s="74"/>
      <c r="Q814" s="74"/>
      <c r="R814" s="74"/>
      <c r="S814" s="74"/>
      <c r="T814" s="74"/>
      <c r="U814" s="74"/>
      <c r="V814" s="662"/>
    </row>
    <row r="815" spans="1:22" hidden="1" outlineLevel="1">
      <c r="A815" s="121"/>
      <c r="B815" s="121"/>
      <c r="C815" s="121"/>
      <c r="D815" s="122"/>
      <c r="E815" s="567"/>
      <c r="F815" s="568"/>
      <c r="G815" s="703"/>
      <c r="H815" s="211"/>
      <c r="I815" s="812">
        <f t="shared" si="185"/>
        <v>0</v>
      </c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662"/>
    </row>
    <row r="816" spans="1:22" hidden="1" outlineLevel="1">
      <c r="A816" s="121"/>
      <c r="B816" s="121"/>
      <c r="C816" s="121"/>
      <c r="D816" s="122"/>
      <c r="E816" s="336"/>
      <c r="F816" s="337"/>
      <c r="G816" s="738"/>
      <c r="H816" s="338"/>
      <c r="I816" s="812">
        <f t="shared" si="185"/>
        <v>0</v>
      </c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662"/>
    </row>
    <row r="817" spans="1:22" s="276" customFormat="1" ht="40.5" hidden="1" outlineLevel="1">
      <c r="A817" s="149">
        <v>3719770</v>
      </c>
      <c r="B817" s="149"/>
      <c r="C817" s="149"/>
      <c r="D817" s="201" t="s">
        <v>72</v>
      </c>
      <c r="E817" s="565"/>
      <c r="F817" s="466"/>
      <c r="G817" s="779"/>
      <c r="H817" s="467"/>
      <c r="I817" s="801">
        <f t="shared" si="185"/>
        <v>0</v>
      </c>
      <c r="J817" s="153">
        <f>J818</f>
        <v>0</v>
      </c>
      <c r="K817" s="153">
        <f t="shared" ref="K817:U817" si="188">K818</f>
        <v>0</v>
      </c>
      <c r="L817" s="153">
        <f t="shared" si="188"/>
        <v>0</v>
      </c>
      <c r="M817" s="153">
        <f t="shared" si="188"/>
        <v>0</v>
      </c>
      <c r="N817" s="153">
        <f t="shared" si="188"/>
        <v>0</v>
      </c>
      <c r="O817" s="153">
        <f t="shared" si="188"/>
        <v>0</v>
      </c>
      <c r="P817" s="153">
        <f t="shared" si="188"/>
        <v>0</v>
      </c>
      <c r="Q817" s="153">
        <f t="shared" si="188"/>
        <v>0</v>
      </c>
      <c r="R817" s="153">
        <f t="shared" si="188"/>
        <v>0</v>
      </c>
      <c r="S817" s="153">
        <f t="shared" si="188"/>
        <v>0</v>
      </c>
      <c r="T817" s="153">
        <f t="shared" si="188"/>
        <v>0</v>
      </c>
      <c r="U817" s="153">
        <f t="shared" si="188"/>
        <v>0</v>
      </c>
      <c r="V817" s="644"/>
    </row>
    <row r="818" spans="1:22" s="87" customFormat="1" ht="60.75" hidden="1" outlineLevel="1">
      <c r="A818" s="155">
        <v>3220</v>
      </c>
      <c r="B818" s="155"/>
      <c r="C818" s="81"/>
      <c r="D818" s="569" t="s">
        <v>73</v>
      </c>
      <c r="E818" s="440"/>
      <c r="F818" s="441"/>
      <c r="G818" s="759"/>
      <c r="H818" s="442"/>
      <c r="I818" s="813">
        <f t="shared" si="185"/>
        <v>0</v>
      </c>
      <c r="J818" s="86">
        <f>SUM(J819:J828)</f>
        <v>0</v>
      </c>
      <c r="K818" s="86">
        <f t="shared" ref="K818:U818" si="189">SUM(K819:K828)</f>
        <v>0</v>
      </c>
      <c r="L818" s="86">
        <f t="shared" si="189"/>
        <v>0</v>
      </c>
      <c r="M818" s="86">
        <f t="shared" si="189"/>
        <v>0</v>
      </c>
      <c r="N818" s="86">
        <f t="shared" si="189"/>
        <v>0</v>
      </c>
      <c r="O818" s="86">
        <f t="shared" si="189"/>
        <v>0</v>
      </c>
      <c r="P818" s="86">
        <f t="shared" si="189"/>
        <v>0</v>
      </c>
      <c r="Q818" s="86">
        <f t="shared" si="189"/>
        <v>0</v>
      </c>
      <c r="R818" s="86">
        <f t="shared" si="189"/>
        <v>0</v>
      </c>
      <c r="S818" s="86">
        <f t="shared" si="189"/>
        <v>0</v>
      </c>
      <c r="T818" s="86">
        <f t="shared" si="189"/>
        <v>0</v>
      </c>
      <c r="U818" s="86">
        <f t="shared" si="189"/>
        <v>0</v>
      </c>
      <c r="V818" s="663"/>
    </row>
    <row r="819" spans="1:22" hidden="1" outlineLevel="1">
      <c r="A819" s="570"/>
      <c r="B819" s="570"/>
      <c r="C819" s="121"/>
      <c r="D819" s="571"/>
      <c r="E819" s="95"/>
      <c r="F819" s="96"/>
      <c r="G819" s="688"/>
      <c r="H819" s="256"/>
      <c r="I819" s="812">
        <f t="shared" si="185"/>
        <v>0</v>
      </c>
      <c r="J819" s="572"/>
      <c r="K819" s="572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662"/>
    </row>
    <row r="820" spans="1:22" hidden="1" outlineLevel="1">
      <c r="A820" s="570"/>
      <c r="B820" s="570"/>
      <c r="C820" s="121"/>
      <c r="D820" s="571"/>
      <c r="E820" s="131"/>
      <c r="F820" s="132"/>
      <c r="G820" s="696"/>
      <c r="H820" s="270"/>
      <c r="I820" s="812">
        <f t="shared" si="185"/>
        <v>0</v>
      </c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662"/>
    </row>
    <row r="821" spans="1:22" hidden="1" outlineLevel="1">
      <c r="A821" s="570"/>
      <c r="B821" s="570"/>
      <c r="C821" s="121"/>
      <c r="D821" s="571"/>
      <c r="E821" s="95"/>
      <c r="F821" s="96"/>
      <c r="G821" s="688"/>
      <c r="H821" s="256"/>
      <c r="I821" s="812">
        <f t="shared" si="185"/>
        <v>0</v>
      </c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662"/>
    </row>
    <row r="822" spans="1:22" hidden="1" outlineLevel="1">
      <c r="A822" s="121"/>
      <c r="B822" s="121"/>
      <c r="C822" s="121"/>
      <c r="D822" s="122"/>
      <c r="E822" s="336"/>
      <c r="F822" s="337"/>
      <c r="G822" s="738"/>
      <c r="H822" s="338"/>
      <c r="I822" s="812">
        <f t="shared" si="185"/>
        <v>0</v>
      </c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662"/>
    </row>
    <row r="823" spans="1:22" hidden="1" outlineLevel="1">
      <c r="A823" s="121"/>
      <c r="B823" s="121"/>
      <c r="C823" s="121"/>
      <c r="D823" s="122"/>
      <c r="E823" s="336"/>
      <c r="F823" s="337"/>
      <c r="G823" s="738"/>
      <c r="H823" s="338"/>
      <c r="I823" s="812">
        <f t="shared" si="185"/>
        <v>0</v>
      </c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662"/>
    </row>
    <row r="824" spans="1:22" hidden="1" outlineLevel="1">
      <c r="A824" s="121"/>
      <c r="B824" s="121"/>
      <c r="C824" s="121"/>
      <c r="D824" s="122"/>
      <c r="E824" s="336"/>
      <c r="F824" s="337"/>
      <c r="G824" s="738"/>
      <c r="H824" s="338"/>
      <c r="I824" s="812">
        <f t="shared" si="185"/>
        <v>0</v>
      </c>
      <c r="J824" s="74"/>
      <c r="K824" s="74"/>
      <c r="L824" s="74"/>
      <c r="M824" s="74"/>
      <c r="N824" s="74"/>
      <c r="O824" s="74"/>
      <c r="P824" s="522"/>
      <c r="Q824" s="74"/>
      <c r="R824" s="74"/>
      <c r="S824" s="74"/>
      <c r="T824" s="74"/>
      <c r="U824" s="74"/>
      <c r="V824" s="662"/>
    </row>
    <row r="825" spans="1:22" hidden="1" outlineLevel="1">
      <c r="A825" s="121"/>
      <c r="B825" s="121"/>
      <c r="C825" s="121"/>
      <c r="D825" s="122"/>
      <c r="E825" s="336"/>
      <c r="F825" s="337"/>
      <c r="G825" s="738"/>
      <c r="H825" s="338"/>
      <c r="I825" s="812">
        <f t="shared" si="185"/>
        <v>0</v>
      </c>
      <c r="J825" s="74"/>
      <c r="K825" s="74"/>
      <c r="L825" s="74"/>
      <c r="M825" s="74"/>
      <c r="N825" s="74"/>
      <c r="O825" s="74"/>
      <c r="P825" s="522"/>
      <c r="Q825" s="74"/>
      <c r="R825" s="74"/>
      <c r="S825" s="74"/>
      <c r="T825" s="74"/>
      <c r="U825" s="74"/>
      <c r="V825" s="662"/>
    </row>
    <row r="826" spans="1:22" hidden="1" outlineLevel="1">
      <c r="A826" s="121"/>
      <c r="B826" s="121"/>
      <c r="C826" s="121"/>
      <c r="D826" s="122"/>
      <c r="E826" s="336"/>
      <c r="F826" s="337"/>
      <c r="G826" s="738"/>
      <c r="H826" s="338"/>
      <c r="I826" s="812">
        <f t="shared" si="185"/>
        <v>0</v>
      </c>
      <c r="J826" s="74"/>
      <c r="K826" s="74"/>
      <c r="L826" s="74"/>
      <c r="M826" s="74"/>
      <c r="N826" s="74"/>
      <c r="O826" s="74"/>
      <c r="P826" s="267"/>
      <c r="Q826" s="74"/>
      <c r="R826" s="74"/>
      <c r="S826" s="74"/>
      <c r="T826" s="74"/>
      <c r="U826" s="74"/>
      <c r="V826" s="662"/>
    </row>
    <row r="827" spans="1:22" hidden="1" outlineLevel="1">
      <c r="A827" s="121"/>
      <c r="B827" s="121"/>
      <c r="C827" s="121"/>
      <c r="D827" s="122"/>
      <c r="E827" s="336"/>
      <c r="F827" s="337"/>
      <c r="G827" s="738"/>
      <c r="H827" s="338"/>
      <c r="I827" s="812">
        <f t="shared" si="185"/>
        <v>0</v>
      </c>
      <c r="J827" s="74"/>
      <c r="K827" s="74"/>
      <c r="L827" s="74"/>
      <c r="M827" s="74"/>
      <c r="N827" s="74"/>
      <c r="O827" s="74"/>
      <c r="P827" s="267"/>
      <c r="Q827" s="74"/>
      <c r="R827" s="74"/>
      <c r="S827" s="74"/>
      <c r="T827" s="74"/>
      <c r="U827" s="74"/>
      <c r="V827" s="662"/>
    </row>
    <row r="828" spans="1:22" hidden="1" outlineLevel="1">
      <c r="A828" s="121"/>
      <c r="B828" s="121"/>
      <c r="C828" s="121"/>
      <c r="D828" s="122"/>
      <c r="E828" s="336"/>
      <c r="F828" s="337"/>
      <c r="G828" s="738"/>
      <c r="H828" s="338"/>
      <c r="I828" s="812">
        <f t="shared" si="185"/>
        <v>0</v>
      </c>
      <c r="J828" s="74"/>
      <c r="K828" s="74"/>
      <c r="L828" s="74"/>
      <c r="M828" s="74"/>
      <c r="N828" s="74"/>
      <c r="O828" s="74"/>
      <c r="P828" s="267"/>
      <c r="Q828" s="74"/>
      <c r="R828" s="74"/>
      <c r="S828" s="74"/>
      <c r="T828" s="74"/>
      <c r="U828" s="74"/>
      <c r="V828" s="662"/>
    </row>
    <row r="829" spans="1:22" s="144" customFormat="1" ht="117.75" customHeight="1" collapsed="1" thickBot="1">
      <c r="A829" s="15" t="s">
        <v>74</v>
      </c>
      <c r="B829" s="15"/>
      <c r="C829" s="15"/>
      <c r="D829" s="866" t="s">
        <v>122</v>
      </c>
      <c r="E829" s="323"/>
      <c r="F829" s="324"/>
      <c r="G829" s="735"/>
      <c r="H829" s="325"/>
      <c r="I829" s="782">
        <f t="shared" si="185"/>
        <v>38465658</v>
      </c>
      <c r="J829" s="143">
        <f>J851+J830+J844</f>
        <v>0</v>
      </c>
      <c r="K829" s="143">
        <f>K851+K830+K844</f>
        <v>0</v>
      </c>
      <c r="L829" s="143">
        <f>L851+L830+L844</f>
        <v>70000</v>
      </c>
      <c r="M829" s="143">
        <f t="shared" ref="M829:V829" si="190">M851+M830+M844</f>
        <v>0</v>
      </c>
      <c r="N829" s="143">
        <f t="shared" si="190"/>
        <v>38395658</v>
      </c>
      <c r="O829" s="143">
        <f t="shared" si="190"/>
        <v>0</v>
      </c>
      <c r="P829" s="143">
        <f t="shared" si="190"/>
        <v>0</v>
      </c>
      <c r="Q829" s="143">
        <f t="shared" si="190"/>
        <v>0</v>
      </c>
      <c r="R829" s="143">
        <f t="shared" si="190"/>
        <v>0</v>
      </c>
      <c r="S829" s="143">
        <f t="shared" si="190"/>
        <v>0</v>
      </c>
      <c r="T829" s="143">
        <f t="shared" si="190"/>
        <v>0</v>
      </c>
      <c r="U829" s="143">
        <f t="shared" si="190"/>
        <v>0</v>
      </c>
      <c r="V829" s="143">
        <f t="shared" si="190"/>
        <v>0</v>
      </c>
    </row>
    <row r="830" spans="1:22" s="144" customFormat="1" ht="408.75" customHeight="1" outlineLevel="1">
      <c r="A830" s="875" t="s">
        <v>106</v>
      </c>
      <c r="B830" s="875"/>
      <c r="C830" s="875" t="s">
        <v>108</v>
      </c>
      <c r="D830" s="873" t="s">
        <v>112</v>
      </c>
      <c r="E830" s="883"/>
      <c r="F830" s="885"/>
      <c r="G830" s="887"/>
      <c r="H830" s="889"/>
      <c r="I830" s="879">
        <f t="shared" si="185"/>
        <v>37870214</v>
      </c>
      <c r="J830" s="143">
        <f>J832+J840</f>
        <v>0</v>
      </c>
      <c r="K830" s="143">
        <f t="shared" ref="K830:U830" si="191">K832+K840</f>
        <v>0</v>
      </c>
      <c r="L830" s="143">
        <f t="shared" si="191"/>
        <v>0</v>
      </c>
      <c r="M830" s="143">
        <f t="shared" si="191"/>
        <v>0</v>
      </c>
      <c r="N830" s="143">
        <f t="shared" si="191"/>
        <v>37870214</v>
      </c>
      <c r="O830" s="143">
        <f t="shared" si="191"/>
        <v>0</v>
      </c>
      <c r="P830" s="143">
        <f t="shared" si="191"/>
        <v>0</v>
      </c>
      <c r="Q830" s="143">
        <f t="shared" si="191"/>
        <v>0</v>
      </c>
      <c r="R830" s="143">
        <f t="shared" si="191"/>
        <v>0</v>
      </c>
      <c r="S830" s="143">
        <f t="shared" si="191"/>
        <v>0</v>
      </c>
      <c r="T830" s="143">
        <f t="shared" si="191"/>
        <v>0</v>
      </c>
      <c r="U830" s="143">
        <f t="shared" si="191"/>
        <v>0</v>
      </c>
      <c r="V830" s="881"/>
    </row>
    <row r="831" spans="1:22" s="144" customFormat="1" ht="23.25" customHeight="1" outlineLevel="1">
      <c r="A831" s="876"/>
      <c r="B831" s="876"/>
      <c r="C831" s="876"/>
      <c r="D831" s="874"/>
      <c r="E831" s="884"/>
      <c r="F831" s="886"/>
      <c r="G831" s="888"/>
      <c r="H831" s="890"/>
      <c r="I831" s="880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882"/>
    </row>
    <row r="832" spans="1:22" s="29" customFormat="1" ht="40.5" outlineLevel="1">
      <c r="A832" s="23" t="s">
        <v>107</v>
      </c>
      <c r="B832" s="23"/>
      <c r="C832" s="23"/>
      <c r="D832" s="56" t="s">
        <v>109</v>
      </c>
      <c r="E832" s="430"/>
      <c r="F832" s="431"/>
      <c r="G832" s="758"/>
      <c r="H832" s="383"/>
      <c r="I832" s="794">
        <f t="shared" si="185"/>
        <v>37870214</v>
      </c>
      <c r="J832" s="28">
        <f>SUM(J833:J839)</f>
        <v>0</v>
      </c>
      <c r="K832" s="28">
        <f t="shared" ref="K832:U832" si="192">SUM(K833:K839)</f>
        <v>0</v>
      </c>
      <c r="L832" s="28">
        <f t="shared" si="192"/>
        <v>0</v>
      </c>
      <c r="M832" s="28">
        <f t="shared" si="192"/>
        <v>0</v>
      </c>
      <c r="N832" s="28">
        <f t="shared" si="192"/>
        <v>37870214</v>
      </c>
      <c r="O832" s="28">
        <f t="shared" si="192"/>
        <v>0</v>
      </c>
      <c r="P832" s="28">
        <f t="shared" si="192"/>
        <v>0</v>
      </c>
      <c r="Q832" s="28">
        <f t="shared" si="192"/>
        <v>0</v>
      </c>
      <c r="R832" s="28">
        <f t="shared" si="192"/>
        <v>0</v>
      </c>
      <c r="S832" s="28">
        <f t="shared" si="192"/>
        <v>0</v>
      </c>
      <c r="T832" s="28">
        <f t="shared" si="192"/>
        <v>0</v>
      </c>
      <c r="U832" s="28">
        <f t="shared" si="192"/>
        <v>0</v>
      </c>
      <c r="V832" s="637"/>
    </row>
    <row r="833" spans="1:22" s="36" customFormat="1" ht="342" customHeight="1" outlineLevel="1" thickBot="1">
      <c r="A833" s="15"/>
      <c r="B833" s="15"/>
      <c r="C833" s="15"/>
      <c r="D833" s="292"/>
      <c r="E833" s="506" t="s">
        <v>114</v>
      </c>
      <c r="F833" s="45"/>
      <c r="G833" s="768"/>
      <c r="H833" s="294"/>
      <c r="I833" s="795">
        <f t="shared" si="185"/>
        <v>37870214</v>
      </c>
      <c r="J833" s="35"/>
      <c r="K833" s="35"/>
      <c r="L833" s="35"/>
      <c r="M833" s="35"/>
      <c r="N833" s="35">
        <v>37870214</v>
      </c>
      <c r="O833" s="35"/>
      <c r="P833" s="35"/>
      <c r="Q833" s="35"/>
      <c r="R833" s="35"/>
      <c r="S833" s="35"/>
      <c r="T833" s="35"/>
      <c r="U833" s="35"/>
      <c r="V833" s="638"/>
    </row>
    <row r="834" spans="1:22" s="36" customFormat="1" hidden="1" outlineLevel="1">
      <c r="A834" s="15"/>
      <c r="B834" s="15"/>
      <c r="C834" s="15"/>
      <c r="D834" s="292"/>
      <c r="E834" s="506"/>
      <c r="F834" s="45"/>
      <c r="G834" s="768"/>
      <c r="H834" s="294"/>
      <c r="I834" s="795">
        <f t="shared" si="185"/>
        <v>0</v>
      </c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638"/>
    </row>
    <row r="835" spans="1:22" s="36" customFormat="1" hidden="1" outlineLevel="1">
      <c r="A835" s="15"/>
      <c r="B835" s="15"/>
      <c r="C835" s="15"/>
      <c r="D835" s="292"/>
      <c r="E835" s="506"/>
      <c r="F835" s="45"/>
      <c r="G835" s="768"/>
      <c r="H835" s="294"/>
      <c r="I835" s="795">
        <f t="shared" si="185"/>
        <v>0</v>
      </c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638"/>
    </row>
    <row r="836" spans="1:22" s="36" customFormat="1" hidden="1" outlineLevel="1">
      <c r="A836" s="15"/>
      <c r="B836" s="15"/>
      <c r="C836" s="15"/>
      <c r="D836" s="292"/>
      <c r="E836" s="37"/>
      <c r="F836" s="33"/>
      <c r="G836" s="675"/>
      <c r="H836" s="316"/>
      <c r="I836" s="795">
        <f t="shared" si="185"/>
        <v>0</v>
      </c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638"/>
    </row>
    <row r="837" spans="1:22" s="36" customFormat="1" hidden="1" outlineLevel="1">
      <c r="A837" s="15"/>
      <c r="B837" s="15"/>
      <c r="C837" s="15"/>
      <c r="D837" s="31"/>
      <c r="E837" s="507"/>
      <c r="F837" s="508"/>
      <c r="G837" s="675"/>
      <c r="H837" s="316"/>
      <c r="I837" s="795">
        <f t="shared" si="185"/>
        <v>0</v>
      </c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638"/>
    </row>
    <row r="838" spans="1:22" s="36" customFormat="1" hidden="1" outlineLevel="1">
      <c r="A838" s="15"/>
      <c r="B838" s="15"/>
      <c r="C838" s="15"/>
      <c r="D838" s="31"/>
      <c r="E838" s="509"/>
      <c r="F838" s="508"/>
      <c r="G838" s="674"/>
      <c r="H838" s="316"/>
      <c r="I838" s="795">
        <f t="shared" si="185"/>
        <v>0</v>
      </c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638"/>
    </row>
    <row r="839" spans="1:22" s="36" customFormat="1" hidden="1" outlineLevel="1">
      <c r="A839" s="15"/>
      <c r="B839" s="15"/>
      <c r="C839" s="15"/>
      <c r="D839" s="31"/>
      <c r="E839" s="39"/>
      <c r="F839" s="40"/>
      <c r="G839" s="676"/>
      <c r="H839" s="573"/>
      <c r="I839" s="795">
        <f t="shared" si="185"/>
        <v>0</v>
      </c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638"/>
    </row>
    <row r="840" spans="1:22" s="29" customFormat="1" ht="41.25" hidden="1" outlineLevel="1">
      <c r="A840" s="23">
        <v>3132</v>
      </c>
      <c r="B840" s="23"/>
      <c r="C840" s="23"/>
      <c r="D840" s="24" t="s">
        <v>327</v>
      </c>
      <c r="E840" s="574"/>
      <c r="F840" s="485"/>
      <c r="G840" s="780"/>
      <c r="H840" s="486"/>
      <c r="I840" s="794">
        <f t="shared" si="185"/>
        <v>0</v>
      </c>
      <c r="J840" s="28">
        <f>SUM(J841:J842)</f>
        <v>0</v>
      </c>
      <c r="K840" s="28">
        <f t="shared" ref="K840:U840" si="193">SUM(K841:K842)</f>
        <v>0</v>
      </c>
      <c r="L840" s="28">
        <f t="shared" si="193"/>
        <v>0</v>
      </c>
      <c r="M840" s="28">
        <f t="shared" si="193"/>
        <v>0</v>
      </c>
      <c r="N840" s="28">
        <f t="shared" si="193"/>
        <v>0</v>
      </c>
      <c r="O840" s="28">
        <f t="shared" si="193"/>
        <v>0</v>
      </c>
      <c r="P840" s="28">
        <f t="shared" si="193"/>
        <v>0</v>
      </c>
      <c r="Q840" s="28">
        <f t="shared" si="193"/>
        <v>0</v>
      </c>
      <c r="R840" s="28">
        <f t="shared" si="193"/>
        <v>0</v>
      </c>
      <c r="S840" s="28">
        <f t="shared" si="193"/>
        <v>0</v>
      </c>
      <c r="T840" s="28">
        <f t="shared" si="193"/>
        <v>0</v>
      </c>
      <c r="U840" s="28">
        <f t="shared" si="193"/>
        <v>0</v>
      </c>
      <c r="V840" s="637"/>
    </row>
    <row r="841" spans="1:22" s="36" customFormat="1" hidden="1" outlineLevel="1">
      <c r="A841" s="15"/>
      <c r="B841" s="15"/>
      <c r="C841" s="15"/>
      <c r="D841" s="31"/>
      <c r="E841" s="32"/>
      <c r="F841" s="33"/>
      <c r="G841" s="674"/>
      <c r="H841" s="316"/>
      <c r="I841" s="795">
        <f t="shared" si="185"/>
        <v>0</v>
      </c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638"/>
    </row>
    <row r="842" spans="1:22" s="36" customFormat="1" hidden="1" outlineLevel="1">
      <c r="A842" s="15"/>
      <c r="B842" s="15"/>
      <c r="C842" s="15"/>
      <c r="D842" s="31"/>
      <c r="E842" s="39"/>
      <c r="F842" s="40"/>
      <c r="G842" s="676"/>
      <c r="H842" s="573"/>
      <c r="I842" s="795">
        <f t="shared" si="185"/>
        <v>0</v>
      </c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638"/>
    </row>
    <row r="843" spans="1:22" s="144" customFormat="1" ht="343.5" customHeight="1" outlineLevel="1" thickBot="1">
      <c r="A843" s="15" t="s">
        <v>110</v>
      </c>
      <c r="B843" s="15"/>
      <c r="C843" s="15" t="s">
        <v>108</v>
      </c>
      <c r="D843" s="846" t="s">
        <v>111</v>
      </c>
      <c r="E843" s="575"/>
      <c r="F843" s="576"/>
      <c r="G843" s="781"/>
      <c r="H843" s="577"/>
      <c r="I843" s="782">
        <f t="shared" si="185"/>
        <v>525444</v>
      </c>
      <c r="J843" s="143">
        <f>J844</f>
        <v>0</v>
      </c>
      <c r="K843" s="143">
        <f t="shared" ref="K843:U843" si="194">K844</f>
        <v>0</v>
      </c>
      <c r="L843" s="143">
        <f t="shared" si="194"/>
        <v>0</v>
      </c>
      <c r="M843" s="143">
        <f t="shared" si="194"/>
        <v>0</v>
      </c>
      <c r="N843" s="143">
        <f t="shared" si="194"/>
        <v>525444</v>
      </c>
      <c r="O843" s="143">
        <f t="shared" si="194"/>
        <v>0</v>
      </c>
      <c r="P843" s="143">
        <f t="shared" si="194"/>
        <v>0</v>
      </c>
      <c r="Q843" s="143">
        <f t="shared" si="194"/>
        <v>0</v>
      </c>
      <c r="R843" s="143">
        <f t="shared" si="194"/>
        <v>0</v>
      </c>
      <c r="S843" s="143">
        <f t="shared" si="194"/>
        <v>0</v>
      </c>
      <c r="T843" s="143">
        <f t="shared" si="194"/>
        <v>0</v>
      </c>
      <c r="U843" s="143">
        <f t="shared" si="194"/>
        <v>0</v>
      </c>
      <c r="V843" s="636"/>
    </row>
    <row r="844" spans="1:22" s="29" customFormat="1" ht="46.5" customHeight="1" outlineLevel="1">
      <c r="A844" s="23" t="s">
        <v>107</v>
      </c>
      <c r="B844" s="23"/>
      <c r="C844" s="23"/>
      <c r="D844" s="56" t="s">
        <v>109</v>
      </c>
      <c r="E844" s="574"/>
      <c r="F844" s="485"/>
      <c r="G844" s="780"/>
      <c r="H844" s="486"/>
      <c r="I844" s="794">
        <f t="shared" si="185"/>
        <v>525444</v>
      </c>
      <c r="J844" s="28">
        <f>SUM(J845:J850)</f>
        <v>0</v>
      </c>
      <c r="K844" s="28">
        <f t="shared" ref="K844:U844" si="195">SUM(K845:K850)</f>
        <v>0</v>
      </c>
      <c r="L844" s="28">
        <f t="shared" si="195"/>
        <v>0</v>
      </c>
      <c r="M844" s="28">
        <f t="shared" si="195"/>
        <v>0</v>
      </c>
      <c r="N844" s="28">
        <f t="shared" si="195"/>
        <v>525444</v>
      </c>
      <c r="O844" s="28">
        <f t="shared" si="195"/>
        <v>0</v>
      </c>
      <c r="P844" s="28">
        <f t="shared" si="195"/>
        <v>0</v>
      </c>
      <c r="Q844" s="28">
        <f t="shared" si="195"/>
        <v>0</v>
      </c>
      <c r="R844" s="28">
        <f t="shared" si="195"/>
        <v>0</v>
      </c>
      <c r="S844" s="28">
        <f t="shared" si="195"/>
        <v>0</v>
      </c>
      <c r="T844" s="28">
        <f t="shared" si="195"/>
        <v>0</v>
      </c>
      <c r="U844" s="28">
        <f t="shared" si="195"/>
        <v>0</v>
      </c>
      <c r="V844" s="637"/>
    </row>
    <row r="845" spans="1:22" s="36" customFormat="1" ht="299.25" customHeight="1" outlineLevel="1">
      <c r="A845" s="15"/>
      <c r="B845" s="15"/>
      <c r="C845" s="15"/>
      <c r="D845" s="292"/>
      <c r="E845" s="50" t="s">
        <v>113</v>
      </c>
      <c r="F845" s="51"/>
      <c r="G845" s="678"/>
      <c r="H845" s="499"/>
      <c r="I845" s="795">
        <f t="shared" si="185"/>
        <v>525444</v>
      </c>
      <c r="J845" s="35"/>
      <c r="K845" s="35"/>
      <c r="L845" s="35"/>
      <c r="M845" s="35"/>
      <c r="N845" s="35">
        <v>525444</v>
      </c>
      <c r="O845" s="35"/>
      <c r="P845" s="35"/>
      <c r="Q845" s="35"/>
      <c r="R845" s="35"/>
      <c r="S845" s="35"/>
      <c r="T845" s="35"/>
      <c r="U845" s="35"/>
      <c r="V845" s="638"/>
    </row>
    <row r="846" spans="1:22" s="36" customFormat="1" hidden="1" outlineLevel="1">
      <c r="A846" s="15"/>
      <c r="B846" s="15"/>
      <c r="C846" s="15"/>
      <c r="D846" s="292"/>
      <c r="E846" s="50"/>
      <c r="F846" s="51"/>
      <c r="G846" s="678"/>
      <c r="H846" s="499"/>
      <c r="I846" s="795">
        <f t="shared" si="185"/>
        <v>0</v>
      </c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638"/>
    </row>
    <row r="847" spans="1:22" s="36" customFormat="1" hidden="1" outlineLevel="1">
      <c r="A847" s="15"/>
      <c r="B847" s="15"/>
      <c r="C847" s="15"/>
      <c r="D847" s="292"/>
      <c r="E847" s="50"/>
      <c r="F847" s="51"/>
      <c r="G847" s="678"/>
      <c r="H847" s="499"/>
      <c r="I847" s="795">
        <f t="shared" si="185"/>
        <v>0</v>
      </c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638"/>
    </row>
    <row r="848" spans="1:22" s="36" customFormat="1" hidden="1" outlineLevel="1">
      <c r="A848" s="15"/>
      <c r="B848" s="15"/>
      <c r="C848" s="15"/>
      <c r="D848" s="292"/>
      <c r="E848" s="509"/>
      <c r="F848" s="508"/>
      <c r="G848" s="674"/>
      <c r="H848" s="316"/>
      <c r="I848" s="795">
        <f t="shared" si="185"/>
        <v>0</v>
      </c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638"/>
    </row>
    <row r="849" spans="1:22" s="36" customFormat="1" hidden="1" outlineLevel="1">
      <c r="A849" s="15"/>
      <c r="B849" s="15"/>
      <c r="C849" s="15"/>
      <c r="D849" s="292"/>
      <c r="E849" s="39"/>
      <c r="F849" s="40"/>
      <c r="G849" s="676"/>
      <c r="H849" s="573"/>
      <c r="I849" s="795">
        <f t="shared" si="185"/>
        <v>0</v>
      </c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638"/>
    </row>
    <row r="850" spans="1:22" s="36" customFormat="1" hidden="1" outlineLevel="1">
      <c r="A850" s="15"/>
      <c r="B850" s="15"/>
      <c r="C850" s="15"/>
      <c r="D850" s="31"/>
      <c r="E850" s="507"/>
      <c r="F850" s="508"/>
      <c r="G850" s="675"/>
      <c r="H850" s="316"/>
      <c r="I850" s="795">
        <f t="shared" si="185"/>
        <v>0</v>
      </c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638"/>
    </row>
    <row r="851" spans="1:22" s="20" customFormat="1" ht="126.75" customHeight="1" outlineLevel="1">
      <c r="A851" s="15" t="s">
        <v>75</v>
      </c>
      <c r="B851" s="15" t="s">
        <v>76</v>
      </c>
      <c r="C851" s="15" t="s">
        <v>77</v>
      </c>
      <c r="D851" s="359" t="s">
        <v>78</v>
      </c>
      <c r="E851" s="578"/>
      <c r="F851" s="170"/>
      <c r="G851" s="782"/>
      <c r="H851" s="483"/>
      <c r="I851" s="782">
        <f t="shared" si="185"/>
        <v>70000</v>
      </c>
      <c r="J851" s="19">
        <f>J852</f>
        <v>0</v>
      </c>
      <c r="K851" s="19">
        <f t="shared" ref="K851:U852" si="196">K852</f>
        <v>0</v>
      </c>
      <c r="L851" s="19">
        <f t="shared" si="196"/>
        <v>70000</v>
      </c>
      <c r="M851" s="19">
        <f t="shared" si="196"/>
        <v>0</v>
      </c>
      <c r="N851" s="19">
        <f t="shared" si="196"/>
        <v>0</v>
      </c>
      <c r="O851" s="19">
        <f t="shared" si="196"/>
        <v>0</v>
      </c>
      <c r="P851" s="19">
        <f t="shared" si="196"/>
        <v>0</v>
      </c>
      <c r="Q851" s="19">
        <f t="shared" si="196"/>
        <v>0</v>
      </c>
      <c r="R851" s="19">
        <f t="shared" si="196"/>
        <v>0</v>
      </c>
      <c r="S851" s="19">
        <f t="shared" si="196"/>
        <v>0</v>
      </c>
      <c r="T851" s="19">
        <f t="shared" si="196"/>
        <v>0</v>
      </c>
      <c r="U851" s="19">
        <f t="shared" si="196"/>
        <v>0</v>
      </c>
      <c r="V851" s="636"/>
    </row>
    <row r="852" spans="1:22" s="61" customFormat="1" ht="41.25" outlineLevel="1">
      <c r="A852" s="55">
        <v>3240</v>
      </c>
      <c r="B852" s="55"/>
      <c r="C852" s="55"/>
      <c r="D852" s="24" t="s">
        <v>79</v>
      </c>
      <c r="E852" s="574"/>
      <c r="F852" s="485"/>
      <c r="G852" s="780"/>
      <c r="H852" s="486"/>
      <c r="I852" s="780">
        <f t="shared" si="185"/>
        <v>70000</v>
      </c>
      <c r="J852" s="60">
        <f>J853</f>
        <v>0</v>
      </c>
      <c r="K852" s="60">
        <f t="shared" si="196"/>
        <v>0</v>
      </c>
      <c r="L852" s="60">
        <f t="shared" si="196"/>
        <v>70000</v>
      </c>
      <c r="M852" s="60">
        <f t="shared" si="196"/>
        <v>0</v>
      </c>
      <c r="N852" s="60">
        <f t="shared" si="196"/>
        <v>0</v>
      </c>
      <c r="O852" s="60">
        <f t="shared" si="196"/>
        <v>0</v>
      </c>
      <c r="P852" s="60">
        <f t="shared" si="196"/>
        <v>0</v>
      </c>
      <c r="Q852" s="60">
        <f t="shared" si="196"/>
        <v>0</v>
      </c>
      <c r="R852" s="60">
        <f t="shared" si="196"/>
        <v>0</v>
      </c>
      <c r="S852" s="60">
        <f t="shared" si="196"/>
        <v>0</v>
      </c>
      <c r="T852" s="60">
        <f t="shared" si="196"/>
        <v>0</v>
      </c>
      <c r="U852" s="60">
        <f t="shared" si="196"/>
        <v>0</v>
      </c>
      <c r="V852" s="639"/>
    </row>
    <row r="853" spans="1:22" s="67" customFormat="1" ht="56.25" outlineLevel="1">
      <c r="A853" s="114"/>
      <c r="B853" s="114"/>
      <c r="C853" s="114"/>
      <c r="D853" s="115"/>
      <c r="E853" s="186" t="s">
        <v>80</v>
      </c>
      <c r="F853" s="187">
        <v>2020</v>
      </c>
      <c r="G853" s="696">
        <v>70000</v>
      </c>
      <c r="H853" s="840">
        <v>0</v>
      </c>
      <c r="I853" s="799">
        <f t="shared" si="185"/>
        <v>70000</v>
      </c>
      <c r="J853" s="66"/>
      <c r="K853" s="66"/>
      <c r="L853" s="66">
        <v>70000</v>
      </c>
      <c r="M853" s="66"/>
      <c r="N853" s="66"/>
      <c r="O853" s="66"/>
      <c r="P853" s="66"/>
      <c r="Q853" s="66"/>
      <c r="R853" s="66"/>
      <c r="S853" s="66"/>
      <c r="T853" s="66"/>
      <c r="U853" s="66"/>
      <c r="V853" s="630">
        <v>100</v>
      </c>
    </row>
    <row r="854" spans="1:22" hidden="1" outlineLevel="1">
      <c r="A854" s="121"/>
      <c r="B854" s="121"/>
      <c r="C854" s="121"/>
      <c r="D854" s="122"/>
      <c r="E854" s="95"/>
      <c r="F854" s="96"/>
      <c r="G854" s="688"/>
      <c r="H854" s="256"/>
      <c r="I854" s="812">
        <f t="shared" si="185"/>
        <v>0</v>
      </c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662"/>
    </row>
    <row r="855" spans="1:22" hidden="1" outlineLevel="1">
      <c r="A855" s="121"/>
      <c r="B855" s="121"/>
      <c r="C855" s="121"/>
      <c r="D855" s="122"/>
      <c r="E855" s="95"/>
      <c r="F855" s="96"/>
      <c r="G855" s="688"/>
      <c r="H855" s="256"/>
      <c r="I855" s="812">
        <f t="shared" si="185"/>
        <v>0</v>
      </c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662"/>
    </row>
    <row r="856" spans="1:22" s="276" customFormat="1" ht="225" hidden="1" customHeight="1" outlineLevel="1">
      <c r="A856" s="149">
        <v>816083</v>
      </c>
      <c r="B856" s="149"/>
      <c r="C856" s="149"/>
      <c r="D856" s="579" t="s">
        <v>81</v>
      </c>
      <c r="E856" s="580"/>
      <c r="F856" s="581"/>
      <c r="G856" s="763"/>
      <c r="H856" s="467"/>
      <c r="I856" s="801">
        <f t="shared" si="185"/>
        <v>0</v>
      </c>
      <c r="J856" s="153">
        <f>J857</f>
        <v>0</v>
      </c>
      <c r="K856" s="153">
        <f t="shared" ref="K856:U856" si="197">K857</f>
        <v>0</v>
      </c>
      <c r="L856" s="153">
        <f t="shared" si="197"/>
        <v>0</v>
      </c>
      <c r="M856" s="153">
        <f t="shared" si="197"/>
        <v>0</v>
      </c>
      <c r="N856" s="153">
        <f t="shared" si="197"/>
        <v>0</v>
      </c>
      <c r="O856" s="153">
        <f t="shared" si="197"/>
        <v>0</v>
      </c>
      <c r="P856" s="153">
        <f t="shared" si="197"/>
        <v>0</v>
      </c>
      <c r="Q856" s="153">
        <f t="shared" si="197"/>
        <v>0</v>
      </c>
      <c r="R856" s="153">
        <f t="shared" si="197"/>
        <v>0</v>
      </c>
      <c r="S856" s="153">
        <f t="shared" si="197"/>
        <v>0</v>
      </c>
      <c r="T856" s="153">
        <f t="shared" si="197"/>
        <v>0</v>
      </c>
      <c r="U856" s="153">
        <f t="shared" si="197"/>
        <v>0</v>
      </c>
      <c r="V856" s="644"/>
    </row>
    <row r="857" spans="1:22" s="87" customFormat="1" ht="41.25" hidden="1" outlineLevel="1">
      <c r="A857" s="81">
        <v>3240</v>
      </c>
      <c r="B857" s="81"/>
      <c r="C857" s="81"/>
      <c r="D857" s="205" t="s">
        <v>82</v>
      </c>
      <c r="E857" s="582"/>
      <c r="F857" s="583"/>
      <c r="G857" s="774"/>
      <c r="H857" s="546"/>
      <c r="I857" s="813">
        <f t="shared" si="185"/>
        <v>0</v>
      </c>
      <c r="J857" s="86">
        <f>SUM(J858)</f>
        <v>0</v>
      </c>
      <c r="K857" s="86">
        <f t="shared" ref="K857:U857" si="198">SUM(K858)</f>
        <v>0</v>
      </c>
      <c r="L857" s="86">
        <f t="shared" si="198"/>
        <v>0</v>
      </c>
      <c r="M857" s="86">
        <f t="shared" si="198"/>
        <v>0</v>
      </c>
      <c r="N857" s="86">
        <f t="shared" si="198"/>
        <v>0</v>
      </c>
      <c r="O857" s="86">
        <f t="shared" si="198"/>
        <v>0</v>
      </c>
      <c r="P857" s="86">
        <f t="shared" si="198"/>
        <v>0</v>
      </c>
      <c r="Q857" s="86">
        <f t="shared" si="198"/>
        <v>0</v>
      </c>
      <c r="R857" s="86">
        <f t="shared" si="198"/>
        <v>0</v>
      </c>
      <c r="S857" s="86">
        <f t="shared" si="198"/>
        <v>0</v>
      </c>
      <c r="T857" s="86">
        <f t="shared" si="198"/>
        <v>0</v>
      </c>
      <c r="U857" s="86">
        <f t="shared" si="198"/>
        <v>0</v>
      </c>
      <c r="V857" s="663"/>
    </row>
    <row r="858" spans="1:22" hidden="1" outlineLevel="1">
      <c r="A858" s="121"/>
      <c r="B858" s="121"/>
      <c r="C858" s="121"/>
      <c r="D858" s="122"/>
      <c r="E858" s="95"/>
      <c r="F858" s="96"/>
      <c r="G858" s="688"/>
      <c r="H858" s="256"/>
      <c r="I858" s="812">
        <f t="shared" si="185"/>
        <v>0</v>
      </c>
      <c r="J858" s="449"/>
      <c r="K858" s="449"/>
      <c r="L858" s="449"/>
      <c r="M858" s="449"/>
      <c r="N858" s="449"/>
      <c r="O858" s="449"/>
      <c r="P858" s="449"/>
      <c r="Q858" s="449"/>
      <c r="R858" s="449"/>
      <c r="S858" s="449"/>
      <c r="T858" s="449"/>
      <c r="U858" s="449"/>
      <c r="V858" s="662"/>
    </row>
    <row r="859" spans="1:22" s="276" customFormat="1" ht="360" hidden="1" customHeight="1" outlineLevel="1">
      <c r="A859" s="149">
        <v>813221</v>
      </c>
      <c r="B859" s="149"/>
      <c r="C859" s="149"/>
      <c r="D859" s="201" t="s">
        <v>83</v>
      </c>
      <c r="E859" s="584"/>
      <c r="F859" s="585"/>
      <c r="G859" s="783"/>
      <c r="H859" s="586"/>
      <c r="I859" s="801">
        <f t="shared" si="185"/>
        <v>0</v>
      </c>
      <c r="J859" s="153">
        <f>J860</f>
        <v>0</v>
      </c>
      <c r="K859" s="153">
        <f t="shared" ref="K859:U859" si="199">K860</f>
        <v>0</v>
      </c>
      <c r="L859" s="153">
        <f t="shared" si="199"/>
        <v>0</v>
      </c>
      <c r="M859" s="153">
        <f t="shared" si="199"/>
        <v>0</v>
      </c>
      <c r="N859" s="153">
        <f t="shared" si="199"/>
        <v>0</v>
      </c>
      <c r="O859" s="153">
        <f t="shared" si="199"/>
        <v>0</v>
      </c>
      <c r="P859" s="153">
        <f t="shared" si="199"/>
        <v>0</v>
      </c>
      <c r="Q859" s="153">
        <f t="shared" si="199"/>
        <v>0</v>
      </c>
      <c r="R859" s="153">
        <f t="shared" si="199"/>
        <v>0</v>
      </c>
      <c r="S859" s="153">
        <f t="shared" si="199"/>
        <v>0</v>
      </c>
      <c r="T859" s="153">
        <f t="shared" si="199"/>
        <v>0</v>
      </c>
      <c r="U859" s="153">
        <f t="shared" si="199"/>
        <v>0</v>
      </c>
      <c r="V859" s="644"/>
    </row>
    <row r="860" spans="1:22" s="590" customFormat="1" ht="40.5" hidden="1" outlineLevel="1">
      <c r="A860" s="587">
        <v>3240</v>
      </c>
      <c r="B860" s="587"/>
      <c r="C860" s="587"/>
      <c r="D860" s="588" t="s">
        <v>79</v>
      </c>
      <c r="E860" s="75"/>
      <c r="F860" s="76"/>
      <c r="G860" s="683"/>
      <c r="H860" s="479"/>
      <c r="I860" s="815">
        <f t="shared" si="185"/>
        <v>0</v>
      </c>
      <c r="J860" s="589">
        <f>SUM(J861)</f>
        <v>0</v>
      </c>
      <c r="K860" s="589">
        <f t="shared" ref="K860:U860" si="200">SUM(K861)</f>
        <v>0</v>
      </c>
      <c r="L860" s="589">
        <f t="shared" si="200"/>
        <v>0</v>
      </c>
      <c r="M860" s="589">
        <f t="shared" si="200"/>
        <v>0</v>
      </c>
      <c r="N860" s="589">
        <f t="shared" si="200"/>
        <v>0</v>
      </c>
      <c r="O860" s="589">
        <f t="shared" si="200"/>
        <v>0</v>
      </c>
      <c r="P860" s="589">
        <f t="shared" si="200"/>
        <v>0</v>
      </c>
      <c r="Q860" s="589">
        <f t="shared" si="200"/>
        <v>0</v>
      </c>
      <c r="R860" s="589">
        <f t="shared" si="200"/>
        <v>0</v>
      </c>
      <c r="S860" s="589">
        <f t="shared" si="200"/>
        <v>0</v>
      </c>
      <c r="T860" s="589">
        <f t="shared" si="200"/>
        <v>0</v>
      </c>
      <c r="U860" s="589">
        <f t="shared" si="200"/>
        <v>0</v>
      </c>
      <c r="V860" s="665"/>
    </row>
    <row r="861" spans="1:22" s="351" customFormat="1" hidden="1" outlineLevel="1">
      <c r="A861" s="350"/>
      <c r="B861" s="350"/>
      <c r="C861" s="350"/>
      <c r="D861" s="457"/>
      <c r="E861" s="591"/>
      <c r="F861" s="592"/>
      <c r="G861" s="784"/>
      <c r="H861" s="593"/>
      <c r="I861" s="800">
        <f t="shared" si="185"/>
        <v>0</v>
      </c>
      <c r="J861" s="449"/>
      <c r="K861" s="449"/>
      <c r="L861" s="449"/>
      <c r="M861" s="449"/>
      <c r="N861" s="449"/>
      <c r="O861" s="449"/>
      <c r="P861" s="449"/>
      <c r="Q861" s="146"/>
      <c r="R861" s="146"/>
      <c r="S861" s="146"/>
      <c r="T861" s="146"/>
      <c r="U861" s="146"/>
      <c r="V861" s="643"/>
    </row>
    <row r="862" spans="1:22" s="600" customFormat="1" hidden="1" collapsed="1">
      <c r="A862" s="594">
        <v>20</v>
      </c>
      <c r="B862" s="594"/>
      <c r="C862" s="594"/>
      <c r="D862" s="595" t="s">
        <v>84</v>
      </c>
      <c r="E862" s="596"/>
      <c r="F862" s="597"/>
      <c r="G862" s="785"/>
      <c r="H862" s="598"/>
      <c r="I862" s="816">
        <f t="shared" si="185"/>
        <v>0</v>
      </c>
      <c r="J862" s="599">
        <f>J863</f>
        <v>0</v>
      </c>
      <c r="K862" s="599">
        <f t="shared" ref="K862:U863" si="201">K863</f>
        <v>0</v>
      </c>
      <c r="L862" s="599">
        <f t="shared" si="201"/>
        <v>0</v>
      </c>
      <c r="M862" s="599">
        <f t="shared" si="201"/>
        <v>0</v>
      </c>
      <c r="N862" s="599">
        <f t="shared" si="201"/>
        <v>0</v>
      </c>
      <c r="O862" s="599">
        <f t="shared" si="201"/>
        <v>0</v>
      </c>
      <c r="P862" s="599">
        <f t="shared" si="201"/>
        <v>0</v>
      </c>
      <c r="Q862" s="599">
        <f t="shared" si="201"/>
        <v>0</v>
      </c>
      <c r="R862" s="599">
        <f t="shared" si="201"/>
        <v>0</v>
      </c>
      <c r="S862" s="599">
        <f t="shared" si="201"/>
        <v>0</v>
      </c>
      <c r="T862" s="599">
        <f t="shared" si="201"/>
        <v>0</v>
      </c>
      <c r="U862" s="599">
        <f t="shared" si="201"/>
        <v>0</v>
      </c>
      <c r="V862" s="666"/>
    </row>
    <row r="863" spans="1:22" s="600" customFormat="1" ht="101.25" hidden="1" outlineLevel="1">
      <c r="A863" s="149" t="s">
        <v>85</v>
      </c>
      <c r="B863" s="149"/>
      <c r="C863" s="149"/>
      <c r="D863" s="538" t="s">
        <v>86</v>
      </c>
      <c r="E863" s="584"/>
      <c r="F863" s="585"/>
      <c r="G863" s="783"/>
      <c r="H863" s="586"/>
      <c r="I863" s="801">
        <f t="shared" si="185"/>
        <v>0</v>
      </c>
      <c r="J863" s="153">
        <f>J864</f>
        <v>0</v>
      </c>
      <c r="K863" s="153">
        <f t="shared" si="201"/>
        <v>0</v>
      </c>
      <c r="L863" s="153">
        <f t="shared" si="201"/>
        <v>0</v>
      </c>
      <c r="M863" s="153">
        <f t="shared" si="201"/>
        <v>0</v>
      </c>
      <c r="N863" s="153">
        <f t="shared" si="201"/>
        <v>0</v>
      </c>
      <c r="O863" s="153">
        <f t="shared" si="201"/>
        <v>0</v>
      </c>
      <c r="P863" s="153">
        <f t="shared" si="201"/>
        <v>0</v>
      </c>
      <c r="Q863" s="153">
        <f t="shared" si="201"/>
        <v>0</v>
      </c>
      <c r="R863" s="153">
        <f t="shared" si="201"/>
        <v>0</v>
      </c>
      <c r="S863" s="153">
        <f t="shared" si="201"/>
        <v>0</v>
      </c>
      <c r="T863" s="153">
        <f t="shared" si="201"/>
        <v>0</v>
      </c>
      <c r="U863" s="153">
        <f t="shared" si="201"/>
        <v>0</v>
      </c>
      <c r="V863" s="644"/>
    </row>
    <row r="864" spans="1:22" s="282" customFormat="1" ht="61.5" hidden="1" outlineLevel="1">
      <c r="A864" s="277">
        <v>3110</v>
      </c>
      <c r="B864" s="277"/>
      <c r="C864" s="277"/>
      <c r="D864" s="82" t="s">
        <v>420</v>
      </c>
      <c r="E864" s="601"/>
      <c r="F864" s="602"/>
      <c r="G864" s="786"/>
      <c r="H864" s="603"/>
      <c r="I864" s="814">
        <f t="shared" si="185"/>
        <v>0</v>
      </c>
      <c r="J864" s="563">
        <f>SUM(J865:J866)</f>
        <v>0</v>
      </c>
      <c r="K864" s="563">
        <f t="shared" ref="K864:U864" si="202">SUM(K865:K866)</f>
        <v>0</v>
      </c>
      <c r="L864" s="563">
        <f t="shared" si="202"/>
        <v>0</v>
      </c>
      <c r="M864" s="563">
        <f t="shared" si="202"/>
        <v>0</v>
      </c>
      <c r="N864" s="563">
        <f t="shared" si="202"/>
        <v>0</v>
      </c>
      <c r="O864" s="563">
        <f t="shared" si="202"/>
        <v>0</v>
      </c>
      <c r="P864" s="563">
        <f t="shared" si="202"/>
        <v>0</v>
      </c>
      <c r="Q864" s="563">
        <f t="shared" si="202"/>
        <v>0</v>
      </c>
      <c r="R864" s="563">
        <f t="shared" si="202"/>
        <v>0</v>
      </c>
      <c r="S864" s="563">
        <f t="shared" si="202"/>
        <v>0</v>
      </c>
      <c r="T864" s="563">
        <f t="shared" si="202"/>
        <v>0</v>
      </c>
      <c r="U864" s="563">
        <f t="shared" si="202"/>
        <v>0</v>
      </c>
      <c r="V864" s="664"/>
    </row>
    <row r="865" spans="1:22" s="351" customFormat="1" hidden="1" outlineLevel="1">
      <c r="A865" s="350"/>
      <c r="B865" s="350"/>
      <c r="C865" s="350"/>
      <c r="D865" s="136"/>
      <c r="E865" s="336"/>
      <c r="F865" s="337"/>
      <c r="G865" s="738"/>
      <c r="H865" s="338"/>
      <c r="I865" s="800">
        <f t="shared" si="185"/>
        <v>0</v>
      </c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643"/>
    </row>
    <row r="866" spans="1:22" s="351" customFormat="1" hidden="1" outlineLevel="1">
      <c r="A866" s="350"/>
      <c r="B866" s="350"/>
      <c r="C866" s="350"/>
      <c r="D866" s="457"/>
      <c r="E866" s="75"/>
      <c r="F866" s="76"/>
      <c r="G866" s="683"/>
      <c r="H866" s="479"/>
      <c r="I866" s="800">
        <f t="shared" si="185"/>
        <v>0</v>
      </c>
      <c r="J866" s="146"/>
      <c r="K866" s="146"/>
      <c r="L866" s="146"/>
      <c r="M866" s="146"/>
      <c r="N866" s="146"/>
      <c r="O866" s="146"/>
      <c r="P866" s="146"/>
      <c r="Q866" s="146"/>
      <c r="R866" s="146"/>
      <c r="S866" s="146"/>
      <c r="T866" s="146"/>
      <c r="U866" s="146"/>
      <c r="V866" s="643"/>
    </row>
    <row r="867" spans="1:22" s="20" customFormat="1" ht="105.75" customHeight="1" collapsed="1">
      <c r="A867" s="15" t="s">
        <v>87</v>
      </c>
      <c r="B867" s="15"/>
      <c r="C867" s="15"/>
      <c r="D867" s="867" t="s">
        <v>123</v>
      </c>
      <c r="E867" s="372"/>
      <c r="F867" s="373"/>
      <c r="G867" s="745"/>
      <c r="H867" s="375"/>
      <c r="I867" s="745">
        <f t="shared" si="185"/>
        <v>217000</v>
      </c>
      <c r="J867" s="374">
        <f>J868+J873</f>
        <v>167000</v>
      </c>
      <c r="K867" s="374">
        <f t="shared" ref="K867:U867" si="203">K868+K873</f>
        <v>0</v>
      </c>
      <c r="L867" s="374">
        <f t="shared" si="203"/>
        <v>50000</v>
      </c>
      <c r="M867" s="374">
        <f t="shared" si="203"/>
        <v>0</v>
      </c>
      <c r="N867" s="374">
        <f t="shared" si="203"/>
        <v>0</v>
      </c>
      <c r="O867" s="374">
        <f t="shared" si="203"/>
        <v>0</v>
      </c>
      <c r="P867" s="374">
        <f t="shared" si="203"/>
        <v>0</v>
      </c>
      <c r="Q867" s="374">
        <f t="shared" si="203"/>
        <v>0</v>
      </c>
      <c r="R867" s="374">
        <f t="shared" si="203"/>
        <v>0</v>
      </c>
      <c r="S867" s="374">
        <f t="shared" si="203"/>
        <v>0</v>
      </c>
      <c r="T867" s="374">
        <f t="shared" si="203"/>
        <v>0</v>
      </c>
      <c r="U867" s="374">
        <f t="shared" si="203"/>
        <v>0</v>
      </c>
      <c r="V867" s="667"/>
    </row>
    <row r="868" spans="1:22" s="20" customFormat="1" ht="88.5" customHeight="1" outlineLevel="1">
      <c r="A868" s="15">
        <v>3117670</v>
      </c>
      <c r="B868" s="15" t="s">
        <v>370</v>
      </c>
      <c r="C868" s="15" t="s">
        <v>139</v>
      </c>
      <c r="D868" s="213" t="s">
        <v>371</v>
      </c>
      <c r="E868" s="372"/>
      <c r="F868" s="373"/>
      <c r="G868" s="745"/>
      <c r="H868" s="375"/>
      <c r="I868" s="745">
        <f t="shared" si="185"/>
        <v>167000</v>
      </c>
      <c r="J868" s="374">
        <f>J869</f>
        <v>167000</v>
      </c>
      <c r="K868" s="374">
        <f t="shared" ref="K868:U868" si="204">K869</f>
        <v>0</v>
      </c>
      <c r="L868" s="374">
        <f t="shared" si="204"/>
        <v>0</v>
      </c>
      <c r="M868" s="374">
        <f t="shared" si="204"/>
        <v>0</v>
      </c>
      <c r="N868" s="374">
        <f t="shared" si="204"/>
        <v>0</v>
      </c>
      <c r="O868" s="374">
        <f t="shared" si="204"/>
        <v>0</v>
      </c>
      <c r="P868" s="374">
        <f t="shared" si="204"/>
        <v>0</v>
      </c>
      <c r="Q868" s="374">
        <f t="shared" si="204"/>
        <v>0</v>
      </c>
      <c r="R868" s="374">
        <f t="shared" si="204"/>
        <v>0</v>
      </c>
      <c r="S868" s="374">
        <f t="shared" si="204"/>
        <v>0</v>
      </c>
      <c r="T868" s="374">
        <f t="shared" si="204"/>
        <v>0</v>
      </c>
      <c r="U868" s="374">
        <f t="shared" si="204"/>
        <v>0</v>
      </c>
      <c r="V868" s="667"/>
    </row>
    <row r="869" spans="1:22" s="61" customFormat="1" ht="61.5" outlineLevel="1">
      <c r="A869" s="55">
        <v>3210</v>
      </c>
      <c r="B869" s="55"/>
      <c r="C869" s="55"/>
      <c r="D869" s="24" t="s">
        <v>343</v>
      </c>
      <c r="E869" s="376"/>
      <c r="F869" s="377"/>
      <c r="G869" s="746"/>
      <c r="H869" s="334"/>
      <c r="I869" s="746">
        <f t="shared" si="185"/>
        <v>167000</v>
      </c>
      <c r="J869" s="378">
        <f>SUM(J870:J872)</f>
        <v>167000</v>
      </c>
      <c r="K869" s="378">
        <f t="shared" ref="K869:U869" si="205">SUM(K870:K872)</f>
        <v>0</v>
      </c>
      <c r="L869" s="378">
        <f t="shared" si="205"/>
        <v>0</v>
      </c>
      <c r="M869" s="378">
        <f t="shared" si="205"/>
        <v>0</v>
      </c>
      <c r="N869" s="378">
        <f t="shared" si="205"/>
        <v>0</v>
      </c>
      <c r="O869" s="378">
        <f t="shared" si="205"/>
        <v>0</v>
      </c>
      <c r="P869" s="378">
        <f t="shared" si="205"/>
        <v>0</v>
      </c>
      <c r="Q869" s="378">
        <f t="shared" si="205"/>
        <v>0</v>
      </c>
      <c r="R869" s="378">
        <f t="shared" si="205"/>
        <v>0</v>
      </c>
      <c r="S869" s="378">
        <f t="shared" si="205"/>
        <v>0</v>
      </c>
      <c r="T869" s="378">
        <f t="shared" si="205"/>
        <v>0</v>
      </c>
      <c r="U869" s="378">
        <f t="shared" si="205"/>
        <v>0</v>
      </c>
      <c r="V869" s="668"/>
    </row>
    <row r="870" spans="1:22" s="366" customFormat="1" outlineLevel="1">
      <c r="A870" s="560"/>
      <c r="B870" s="560"/>
      <c r="C870" s="560"/>
      <c r="D870" s="136"/>
      <c r="E870" s="186" t="s">
        <v>88</v>
      </c>
      <c r="F870" s="187"/>
      <c r="G870" s="696"/>
      <c r="H870" s="270"/>
      <c r="I870" s="696">
        <f t="shared" si="185"/>
        <v>167000</v>
      </c>
      <c r="J870" s="133">
        <v>167000</v>
      </c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669"/>
    </row>
    <row r="871" spans="1:22" s="351" customFormat="1" hidden="1" outlineLevel="1">
      <c r="A871" s="350"/>
      <c r="B871" s="350"/>
      <c r="C871" s="350"/>
      <c r="D871" s="604"/>
      <c r="E871" s="605"/>
      <c r="F871" s="606"/>
      <c r="G871" s="787"/>
      <c r="H871" s="607"/>
      <c r="I871" s="696">
        <f t="shared" si="185"/>
        <v>0</v>
      </c>
      <c r="J871" s="412"/>
      <c r="K871" s="412"/>
      <c r="L871" s="412"/>
      <c r="M871" s="412"/>
      <c r="N871" s="133"/>
      <c r="O871" s="412"/>
      <c r="P871" s="133"/>
      <c r="Q871" s="133"/>
      <c r="R871" s="133"/>
      <c r="S871" s="412"/>
      <c r="T871" s="412"/>
      <c r="U871" s="412"/>
      <c r="V871" s="669"/>
    </row>
    <row r="872" spans="1:22" s="351" customFormat="1" hidden="1" outlineLevel="1">
      <c r="A872" s="350"/>
      <c r="B872" s="350"/>
      <c r="C872" s="350"/>
      <c r="D872" s="604"/>
      <c r="E872" s="605"/>
      <c r="F872" s="606"/>
      <c r="G872" s="787"/>
      <c r="H872" s="607"/>
      <c r="I872" s="696">
        <f t="shared" si="185"/>
        <v>0</v>
      </c>
      <c r="J872" s="412"/>
      <c r="K872" s="412"/>
      <c r="L872" s="412"/>
      <c r="M872" s="412"/>
      <c r="N872" s="133"/>
      <c r="O872" s="412"/>
      <c r="P872" s="133"/>
      <c r="Q872" s="133"/>
      <c r="R872" s="133"/>
      <c r="S872" s="412"/>
      <c r="T872" s="412"/>
      <c r="U872" s="412"/>
      <c r="V872" s="669"/>
    </row>
    <row r="873" spans="1:22" s="20" customFormat="1" ht="65.25" customHeight="1" outlineLevel="1">
      <c r="A873" s="15" t="s">
        <v>89</v>
      </c>
      <c r="B873" s="15" t="s">
        <v>90</v>
      </c>
      <c r="C873" s="15" t="s">
        <v>91</v>
      </c>
      <c r="D873" s="213" t="s">
        <v>92</v>
      </c>
      <c r="E873" s="578"/>
      <c r="F873" s="170"/>
      <c r="G873" s="782"/>
      <c r="H873" s="483"/>
      <c r="I873" s="745">
        <f t="shared" si="185"/>
        <v>50000</v>
      </c>
      <c r="J873" s="374">
        <f>J874+J877</f>
        <v>0</v>
      </c>
      <c r="K873" s="374">
        <f t="shared" ref="K873:U873" si="206">K874+K877</f>
        <v>0</v>
      </c>
      <c r="L873" s="374">
        <f t="shared" si="206"/>
        <v>50000</v>
      </c>
      <c r="M873" s="374">
        <f t="shared" si="206"/>
        <v>0</v>
      </c>
      <c r="N873" s="374">
        <f t="shared" si="206"/>
        <v>0</v>
      </c>
      <c r="O873" s="374">
        <f t="shared" si="206"/>
        <v>0</v>
      </c>
      <c r="P873" s="374">
        <f t="shared" si="206"/>
        <v>0</v>
      </c>
      <c r="Q873" s="374">
        <f t="shared" si="206"/>
        <v>0</v>
      </c>
      <c r="R873" s="374">
        <f t="shared" si="206"/>
        <v>0</v>
      </c>
      <c r="S873" s="374">
        <f t="shared" si="206"/>
        <v>0</v>
      </c>
      <c r="T873" s="374">
        <f t="shared" si="206"/>
        <v>0</v>
      </c>
      <c r="U873" s="374">
        <f t="shared" si="206"/>
        <v>0</v>
      </c>
      <c r="V873" s="667"/>
    </row>
    <row r="874" spans="1:22" s="61" customFormat="1" ht="82.5" customHeight="1" outlineLevel="1">
      <c r="A874" s="55" t="s">
        <v>93</v>
      </c>
      <c r="B874" s="55"/>
      <c r="C874" s="55"/>
      <c r="D874" s="173" t="s">
        <v>420</v>
      </c>
      <c r="E874" s="574"/>
      <c r="F874" s="485"/>
      <c r="G874" s="780"/>
      <c r="H874" s="486"/>
      <c r="I874" s="780">
        <f t="shared" si="185"/>
        <v>50000</v>
      </c>
      <c r="J874" s="60">
        <f>SUM(J875:J876)</f>
        <v>0</v>
      </c>
      <c r="K874" s="60">
        <f t="shared" ref="K874:U874" si="207">SUM(K875:K876)</f>
        <v>0</v>
      </c>
      <c r="L874" s="60">
        <f t="shared" si="207"/>
        <v>50000</v>
      </c>
      <c r="M874" s="60">
        <f t="shared" si="207"/>
        <v>0</v>
      </c>
      <c r="N874" s="60">
        <f t="shared" si="207"/>
        <v>0</v>
      </c>
      <c r="O874" s="60">
        <f t="shared" si="207"/>
        <v>0</v>
      </c>
      <c r="P874" s="60">
        <f t="shared" si="207"/>
        <v>0</v>
      </c>
      <c r="Q874" s="60">
        <f t="shared" si="207"/>
        <v>0</v>
      </c>
      <c r="R874" s="60">
        <f t="shared" si="207"/>
        <v>0</v>
      </c>
      <c r="S874" s="60">
        <f t="shared" si="207"/>
        <v>0</v>
      </c>
      <c r="T874" s="60">
        <f t="shared" si="207"/>
        <v>0</v>
      </c>
      <c r="U874" s="60">
        <f t="shared" si="207"/>
        <v>0</v>
      </c>
      <c r="V874" s="639"/>
    </row>
    <row r="875" spans="1:22" s="366" customFormat="1" ht="56.25" outlineLevel="1">
      <c r="A875" s="362"/>
      <c r="B875" s="362"/>
      <c r="C875" s="362"/>
      <c r="D875" s="355"/>
      <c r="E875" s="186" t="s">
        <v>94</v>
      </c>
      <c r="F875" s="187"/>
      <c r="G875" s="696"/>
      <c r="H875" s="270"/>
      <c r="I875" s="810">
        <f t="shared" si="185"/>
        <v>50000</v>
      </c>
      <c r="J875" s="222"/>
      <c r="K875" s="222"/>
      <c r="L875" s="222">
        <v>50000</v>
      </c>
      <c r="M875" s="222"/>
      <c r="N875" s="222"/>
      <c r="O875" s="130"/>
      <c r="P875" s="222"/>
      <c r="Q875" s="222"/>
      <c r="R875" s="222"/>
      <c r="S875" s="222"/>
      <c r="T875" s="222"/>
      <c r="U875" s="222"/>
      <c r="V875" s="658"/>
    </row>
    <row r="876" spans="1:22" s="351" customFormat="1" hidden="1" outlineLevel="1">
      <c r="A876" s="350"/>
      <c r="B876" s="350"/>
      <c r="C876" s="350"/>
      <c r="D876" s="457"/>
      <c r="E876" s="454"/>
      <c r="F876" s="96"/>
      <c r="G876" s="720"/>
      <c r="H876" s="256"/>
      <c r="I876" s="800">
        <f t="shared" si="185"/>
        <v>0</v>
      </c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643"/>
    </row>
    <row r="877" spans="1:22" s="282" customFormat="1" ht="40.5" hidden="1" outlineLevel="1">
      <c r="A877" s="277">
        <v>3160</v>
      </c>
      <c r="B877" s="277"/>
      <c r="C877" s="277"/>
      <c r="D877" s="205" t="s">
        <v>95</v>
      </c>
      <c r="E877" s="608"/>
      <c r="F877" s="609"/>
      <c r="G877" s="788"/>
      <c r="H877" s="610"/>
      <c r="I877" s="814">
        <f t="shared" ref="I877:I887" si="208">J877+K877+L877+M877+N877+O877+P877+Q877+R877+S877+T877+U877</f>
        <v>0</v>
      </c>
      <c r="J877" s="563">
        <f>SUM(J878:J886)</f>
        <v>0</v>
      </c>
      <c r="K877" s="563">
        <f t="shared" ref="K877:U877" si="209">SUM(K878:K886)</f>
        <v>0</v>
      </c>
      <c r="L877" s="563">
        <f t="shared" si="209"/>
        <v>0</v>
      </c>
      <c r="M877" s="563">
        <f t="shared" si="209"/>
        <v>0</v>
      </c>
      <c r="N877" s="563">
        <f t="shared" si="209"/>
        <v>0</v>
      </c>
      <c r="O877" s="563">
        <f t="shared" si="209"/>
        <v>0</v>
      </c>
      <c r="P877" s="563">
        <f t="shared" si="209"/>
        <v>0</v>
      </c>
      <c r="Q877" s="563">
        <f t="shared" si="209"/>
        <v>0</v>
      </c>
      <c r="R877" s="563">
        <f t="shared" si="209"/>
        <v>0</v>
      </c>
      <c r="S877" s="563">
        <f t="shared" si="209"/>
        <v>0</v>
      </c>
      <c r="T877" s="563">
        <f t="shared" si="209"/>
        <v>0</v>
      </c>
      <c r="U877" s="563">
        <f t="shared" si="209"/>
        <v>0</v>
      </c>
      <c r="V877" s="664"/>
    </row>
    <row r="878" spans="1:22" s="351" customFormat="1" hidden="1" outlineLevel="1">
      <c r="A878" s="350"/>
      <c r="B878" s="350"/>
      <c r="C878" s="350"/>
      <c r="D878" s="136"/>
      <c r="E878" s="71"/>
      <c r="F878" s="72"/>
      <c r="G878" s="682"/>
      <c r="H878" s="197"/>
      <c r="I878" s="800">
        <f t="shared" si="208"/>
        <v>0</v>
      </c>
      <c r="J878" s="146"/>
      <c r="K878" s="146"/>
      <c r="L878" s="146"/>
      <c r="M878" s="146"/>
      <c r="N878" s="146"/>
      <c r="O878" s="449"/>
      <c r="P878" s="146"/>
      <c r="Q878" s="146"/>
      <c r="R878" s="146"/>
      <c r="S878" s="146"/>
      <c r="T878" s="146"/>
      <c r="U878" s="146"/>
      <c r="V878" s="643"/>
    </row>
    <row r="879" spans="1:22" s="351" customFormat="1" hidden="1" outlineLevel="1">
      <c r="A879" s="350"/>
      <c r="B879" s="350"/>
      <c r="C879" s="350"/>
      <c r="D879" s="136"/>
      <c r="E879" s="454"/>
      <c r="F879" s="96"/>
      <c r="G879" s="720"/>
      <c r="H879" s="256"/>
      <c r="I879" s="800">
        <f t="shared" si="208"/>
        <v>0</v>
      </c>
      <c r="J879" s="146"/>
      <c r="K879" s="146"/>
      <c r="L879" s="146"/>
      <c r="M879" s="146"/>
      <c r="N879" s="146"/>
      <c r="O879" s="146"/>
      <c r="P879" s="146"/>
      <c r="Q879" s="146"/>
      <c r="R879" s="146"/>
      <c r="S879" s="146"/>
      <c r="T879" s="146"/>
      <c r="U879" s="146"/>
      <c r="V879" s="643"/>
    </row>
    <row r="880" spans="1:22" s="351" customFormat="1" hidden="1" outlineLevel="1">
      <c r="A880" s="350"/>
      <c r="B880" s="350"/>
      <c r="C880" s="350"/>
      <c r="D880" s="136"/>
      <c r="E880" s="454"/>
      <c r="F880" s="96"/>
      <c r="G880" s="720"/>
      <c r="H880" s="256"/>
      <c r="I880" s="800">
        <f t="shared" si="208"/>
        <v>0</v>
      </c>
      <c r="J880" s="146"/>
      <c r="K880" s="146"/>
      <c r="L880" s="146"/>
      <c r="M880" s="146"/>
      <c r="N880" s="146"/>
      <c r="O880" s="146"/>
      <c r="P880" s="146"/>
      <c r="Q880" s="146"/>
      <c r="R880" s="146"/>
      <c r="S880" s="146"/>
      <c r="T880" s="146"/>
      <c r="U880" s="146"/>
      <c r="V880" s="643"/>
    </row>
    <row r="881" spans="1:22" s="351" customFormat="1" hidden="1" outlineLevel="1">
      <c r="A881" s="350"/>
      <c r="B881" s="350"/>
      <c r="C881" s="350"/>
      <c r="D881" s="136"/>
      <c r="E881" s="454"/>
      <c r="F881" s="96"/>
      <c r="G881" s="720"/>
      <c r="H881" s="256"/>
      <c r="I881" s="800">
        <f t="shared" si="208"/>
        <v>0</v>
      </c>
      <c r="J881" s="146"/>
      <c r="K881" s="146"/>
      <c r="L881" s="146"/>
      <c r="M881" s="146"/>
      <c r="N881" s="146"/>
      <c r="O881" s="146"/>
      <c r="P881" s="146"/>
      <c r="Q881" s="146"/>
      <c r="R881" s="146"/>
      <c r="S881" s="146"/>
      <c r="T881" s="146"/>
      <c r="U881" s="146"/>
      <c r="V881" s="643"/>
    </row>
    <row r="882" spans="1:22" s="351" customFormat="1" hidden="1" outlineLevel="1">
      <c r="A882" s="350"/>
      <c r="B882" s="350"/>
      <c r="C882" s="350"/>
      <c r="D882" s="136"/>
      <c r="E882" s="454"/>
      <c r="F882" s="96"/>
      <c r="G882" s="720"/>
      <c r="H882" s="256"/>
      <c r="I882" s="800">
        <f t="shared" si="208"/>
        <v>0</v>
      </c>
      <c r="J882" s="146"/>
      <c r="K882" s="146"/>
      <c r="L882" s="146"/>
      <c r="M882" s="146"/>
      <c r="N882" s="146"/>
      <c r="O882" s="146"/>
      <c r="P882" s="146"/>
      <c r="Q882" s="146"/>
      <c r="R882" s="146"/>
      <c r="S882" s="146"/>
      <c r="T882" s="146"/>
      <c r="U882" s="146"/>
      <c r="V882" s="643"/>
    </row>
    <row r="883" spans="1:22" s="351" customFormat="1" hidden="1" outlineLevel="1">
      <c r="A883" s="350"/>
      <c r="B883" s="350"/>
      <c r="C883" s="350"/>
      <c r="D883" s="136"/>
      <c r="E883" s="454"/>
      <c r="F883" s="96"/>
      <c r="G883" s="720"/>
      <c r="H883" s="256"/>
      <c r="I883" s="800">
        <f t="shared" si="208"/>
        <v>0</v>
      </c>
      <c r="J883" s="146"/>
      <c r="K883" s="146"/>
      <c r="L883" s="146"/>
      <c r="M883" s="146"/>
      <c r="N883" s="146"/>
      <c r="O883" s="146"/>
      <c r="P883" s="146"/>
      <c r="Q883" s="146"/>
      <c r="R883" s="146"/>
      <c r="S883" s="146"/>
      <c r="T883" s="146"/>
      <c r="U883" s="146"/>
      <c r="V883" s="643"/>
    </row>
    <row r="884" spans="1:22" s="351" customFormat="1" hidden="1" outlineLevel="1">
      <c r="A884" s="350"/>
      <c r="B884" s="350"/>
      <c r="C884" s="350"/>
      <c r="D884" s="136"/>
      <c r="E884" s="605"/>
      <c r="F884" s="606"/>
      <c r="G884" s="787"/>
      <c r="H884" s="607"/>
      <c r="I884" s="800">
        <f t="shared" si="208"/>
        <v>0</v>
      </c>
      <c r="J884" s="146"/>
      <c r="K884" s="146"/>
      <c r="L884" s="146"/>
      <c r="M884" s="146"/>
      <c r="N884" s="146"/>
      <c r="O884" s="146"/>
      <c r="P884" s="146"/>
      <c r="Q884" s="146"/>
      <c r="R884" s="146"/>
      <c r="S884" s="146"/>
      <c r="T884" s="146"/>
      <c r="U884" s="146"/>
      <c r="V884" s="643"/>
    </row>
    <row r="885" spans="1:22" s="351" customFormat="1" hidden="1" outlineLevel="1">
      <c r="A885" s="350"/>
      <c r="B885" s="350"/>
      <c r="C885" s="350"/>
      <c r="D885" s="136"/>
      <c r="E885" s="605"/>
      <c r="F885" s="606"/>
      <c r="G885" s="787"/>
      <c r="H885" s="607"/>
      <c r="I885" s="800">
        <f t="shared" si="208"/>
        <v>0</v>
      </c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643"/>
    </row>
    <row r="886" spans="1:22" s="351" customFormat="1" hidden="1" outlineLevel="1">
      <c r="A886" s="350"/>
      <c r="B886" s="350"/>
      <c r="C886" s="350"/>
      <c r="D886" s="136"/>
      <c r="E886" s="605"/>
      <c r="F886" s="606"/>
      <c r="G886" s="787"/>
      <c r="H886" s="607"/>
      <c r="I886" s="800">
        <f t="shared" si="208"/>
        <v>0</v>
      </c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643"/>
    </row>
    <row r="887" spans="1:22" s="144" customFormat="1" collapsed="1">
      <c r="A887" s="15"/>
      <c r="B887" s="15"/>
      <c r="C887" s="15"/>
      <c r="D887" s="293" t="s">
        <v>96</v>
      </c>
      <c r="E887" s="611"/>
      <c r="F887" s="612"/>
      <c r="G887" s="789"/>
      <c r="H887" s="613"/>
      <c r="I887" s="782">
        <f t="shared" si="208"/>
        <v>221942055</v>
      </c>
      <c r="J887" s="18">
        <f>J10+J207+J320+J496+J557+J594+J739+J811+J829+J867</f>
        <v>42530871</v>
      </c>
      <c r="K887" s="18">
        <f t="shared" ref="K887:U887" si="210">K10+K207+K320+K496+K557+K594+K739+K811+K829+K867</f>
        <v>13369759</v>
      </c>
      <c r="L887" s="18">
        <f t="shared" si="210"/>
        <v>109603261</v>
      </c>
      <c r="M887" s="18">
        <f t="shared" si="210"/>
        <v>5654412</v>
      </c>
      <c r="N887" s="18">
        <f t="shared" si="210"/>
        <v>39668615</v>
      </c>
      <c r="O887" s="18">
        <f t="shared" si="210"/>
        <v>197735</v>
      </c>
      <c r="P887" s="18">
        <f t="shared" si="210"/>
        <v>1860381</v>
      </c>
      <c r="Q887" s="18">
        <f t="shared" si="210"/>
        <v>3941074</v>
      </c>
      <c r="R887" s="18">
        <f t="shared" si="210"/>
        <v>213400</v>
      </c>
      <c r="S887" s="18">
        <f t="shared" si="210"/>
        <v>4757547</v>
      </c>
      <c r="T887" s="18">
        <f t="shared" si="210"/>
        <v>10000</v>
      </c>
      <c r="U887" s="18">
        <f t="shared" si="210"/>
        <v>135000</v>
      </c>
      <c r="V887" s="636"/>
    </row>
    <row r="888" spans="1:22" ht="63.6" customHeight="1"/>
    <row r="889" spans="1:22" ht="54" customHeight="1">
      <c r="D889" s="618" t="s">
        <v>99</v>
      </c>
      <c r="E889" s="619"/>
      <c r="F889" s="619"/>
      <c r="G889" s="790" t="s">
        <v>100</v>
      </c>
    </row>
    <row r="890" spans="1:22" ht="22.5" customHeight="1">
      <c r="D890" s="614"/>
    </row>
    <row r="891" spans="1:22" s="2" customFormat="1" ht="23.25" customHeight="1">
      <c r="A891" s="1"/>
      <c r="B891" s="1"/>
      <c r="D891" s="614"/>
      <c r="F891" s="4"/>
      <c r="G891" s="621"/>
      <c r="H891" s="5"/>
      <c r="I891" s="621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34"/>
    </row>
    <row r="892" spans="1:22" s="2" customFormat="1" ht="24.75" customHeight="1">
      <c r="A892" s="1"/>
      <c r="B892" s="1"/>
      <c r="D892" s="614"/>
      <c r="F892" s="4"/>
      <c r="G892" s="621"/>
      <c r="H892" s="5"/>
      <c r="I892" s="621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34"/>
    </row>
    <row r="893" spans="1:22" ht="22.5">
      <c r="D893" s="614"/>
    </row>
    <row r="894" spans="1:22" ht="22.5">
      <c r="D894" s="614"/>
    </row>
    <row r="895" spans="1:22" ht="22.5">
      <c r="D895" s="614"/>
    </row>
    <row r="896" spans="1:22">
      <c r="I896" s="633"/>
      <c r="V896" s="670"/>
    </row>
    <row r="899" spans="1:8">
      <c r="A899" s="615"/>
      <c r="B899" s="615"/>
      <c r="C899" s="7"/>
      <c r="D899" s="616"/>
      <c r="E899" s="7"/>
      <c r="F899" s="617"/>
      <c r="G899" s="791"/>
      <c r="H899" s="6"/>
    </row>
    <row r="901" spans="1:8">
      <c r="A901" s="615"/>
      <c r="B901" s="615"/>
      <c r="C901" s="7"/>
      <c r="D901" s="616"/>
      <c r="E901" s="7"/>
      <c r="F901" s="617"/>
      <c r="G901" s="791"/>
      <c r="H901" s="6"/>
    </row>
  </sheetData>
  <mergeCells count="18">
    <mergeCell ref="E7:H7"/>
    <mergeCell ref="I830:I831"/>
    <mergeCell ref="V830:V831"/>
    <mergeCell ref="E830:E831"/>
    <mergeCell ref="F830:F831"/>
    <mergeCell ref="G830:G831"/>
    <mergeCell ref="H830:H831"/>
    <mergeCell ref="D830:D831"/>
    <mergeCell ref="A830:A831"/>
    <mergeCell ref="B830:B831"/>
    <mergeCell ref="C830:C831"/>
    <mergeCell ref="A7:B7"/>
    <mergeCell ref="I2:V2"/>
    <mergeCell ref="I3:V3"/>
    <mergeCell ref="A3:H3"/>
    <mergeCell ref="A6:B6"/>
    <mergeCell ref="A4:V4"/>
    <mergeCell ref="A5:V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differentFirst="1">
    <oddHeader>&amp;C&amp;P&amp;R&amp;[Продовження Додатка 5</oddHeader>
  </headerFooter>
  <rowBreaks count="1" manualBreakCount="1">
    <brk id="81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5</vt:lpstr>
      <vt:lpstr>'додаток 5'!Заголовки_для_печати</vt:lpstr>
      <vt:lpstr>'додаток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2020-08-13T08:57:33Z</cp:lastPrinted>
  <dcterms:created xsi:type="dcterms:W3CDTF">2020-08-06T10:47:11Z</dcterms:created>
  <dcterms:modified xsi:type="dcterms:W3CDTF">2020-08-14T07:25:52Z</dcterms:modified>
</cp:coreProperties>
</file>